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2" activeTab="0"/>
  </bookViews>
  <sheets>
    <sheet name="Top 10" sheetId="1" r:id="rId1"/>
    <sheet name=" Mx1 A" sheetId="2" r:id="rId2"/>
    <sheet name="Mx2 A" sheetId="3" r:id="rId3"/>
    <sheet name="SuperPole" sheetId="4" state="hidden" r:id="rId4"/>
    <sheet name=" Mx1 B" sheetId="5" r:id="rId5"/>
    <sheet name="Mx2 B" sheetId="6" r:id="rId6"/>
    <sheet name="C MX1" sheetId="7" r:id="rId7"/>
    <sheet name="C MX2" sheetId="8" r:id="rId8"/>
    <sheet name="Premier Winners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<sst xmlns="http://schemas.openxmlformats.org/spreadsheetml/2006/main" count="1059" uniqueCount="419">
  <si>
    <t>Rd 1</t>
  </si>
  <si>
    <t>Rd 2</t>
  </si>
  <si>
    <t>Rd 3</t>
  </si>
  <si>
    <t>Rd 4</t>
  </si>
  <si>
    <t>Rd 5</t>
  </si>
  <si>
    <t>Rd 6</t>
  </si>
  <si>
    <t>-</t>
  </si>
  <si>
    <t>Pos</t>
  </si>
  <si>
    <t>No.</t>
  </si>
  <si>
    <t>Name</t>
  </si>
  <si>
    <t>Total</t>
  </si>
  <si>
    <t>L1</t>
  </si>
  <si>
    <t>L2</t>
  </si>
  <si>
    <t>Jason</t>
  </si>
  <si>
    <t>David</t>
  </si>
  <si>
    <t>Michael</t>
  </si>
  <si>
    <t>Richard</t>
  </si>
  <si>
    <t>Chris</t>
  </si>
  <si>
    <t>Andrew</t>
  </si>
  <si>
    <t>Scott</t>
  </si>
  <si>
    <t>Stephen</t>
  </si>
  <si>
    <t>Gareth</t>
  </si>
  <si>
    <t>Ryan</t>
  </si>
  <si>
    <t>Pts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</si>
  <si>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</si>
  <si>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</si>
  <si>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</si>
  <si>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</si>
  <si>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</si>
  <si>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</si>
  <si>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</si>
  <si>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</si>
  <si>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</si>
  <si>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</si>
  <si>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</si>
  <si>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</si>
  <si>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</si>
  <si>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</si>
  <si>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 xml:space="preserve"> </t>
  </si>
  <si>
    <t>Bird</t>
  </si>
  <si>
    <t>John</t>
  </si>
  <si>
    <t>Kevin</t>
  </si>
  <si>
    <t>Check no points scored</t>
  </si>
  <si>
    <t>Darren</t>
  </si>
  <si>
    <t>B Mx1/3</t>
  </si>
  <si>
    <t>B Mx2</t>
  </si>
  <si>
    <t>Aaron</t>
  </si>
  <si>
    <t>Quinn</t>
  </si>
  <si>
    <t>Niall</t>
  </si>
  <si>
    <t>L3</t>
  </si>
  <si>
    <t>3 legs per meeting</t>
  </si>
  <si>
    <t>1st</t>
  </si>
  <si>
    <t>Matthew</t>
  </si>
  <si>
    <t>Meara</t>
  </si>
  <si>
    <t>A Mx1/3</t>
  </si>
  <si>
    <t>A Mx2</t>
  </si>
  <si>
    <t>All Grade A  qualify &amp; race together but are scored separately in capacity Mx1 &amp; Mx2</t>
  </si>
  <si>
    <t>All Grade B  qualify &amp; race together but are scored separately in capacity Mx1 &amp; Mx2</t>
  </si>
  <si>
    <t xml:space="preserve">David </t>
  </si>
  <si>
    <t>William</t>
  </si>
  <si>
    <t>Jamie</t>
  </si>
  <si>
    <t>Paul</t>
  </si>
  <si>
    <t>Rea</t>
  </si>
  <si>
    <t>Mourne</t>
  </si>
  <si>
    <t>Atkinson</t>
  </si>
  <si>
    <t>Ben</t>
  </si>
  <si>
    <t>Ulster Championship</t>
  </si>
  <si>
    <t>Ulster MX1 C Support Class</t>
  </si>
  <si>
    <t>Ulster MX2 C Support Class</t>
  </si>
  <si>
    <t xml:space="preserve">Seaforde </t>
  </si>
  <si>
    <t>Total Wins</t>
  </si>
  <si>
    <t>Gordon Crockard</t>
  </si>
  <si>
    <t>Adam Lyons</t>
  </si>
  <si>
    <t>Wayne Garrett</t>
  </si>
  <si>
    <t>Philip McCullough</t>
  </si>
  <si>
    <t>Tommy Merton</t>
  </si>
  <si>
    <t>Robert Hamilton</t>
  </si>
  <si>
    <t>Brian Steele</t>
  </si>
  <si>
    <t>Martin Barr</t>
  </si>
  <si>
    <t>Stuart Edmonds</t>
  </si>
  <si>
    <t>Shaun Simpson</t>
  </si>
  <si>
    <t>Brad Anderson</t>
  </si>
  <si>
    <t>Gary Gibson</t>
  </si>
  <si>
    <t>Jonathan Pettite</t>
  </si>
  <si>
    <t>Richard Bird</t>
  </si>
  <si>
    <t>Brian McKenzie</t>
  </si>
  <si>
    <t>16th</t>
  </si>
  <si>
    <t>Trevor Cubitt</t>
  </si>
  <si>
    <t>17th</t>
  </si>
  <si>
    <t>Alister McClintock</t>
  </si>
  <si>
    <t>18th</t>
  </si>
  <si>
    <t>Danny Smyth</t>
  </si>
  <si>
    <t>19th</t>
  </si>
  <si>
    <t>Edward Allingham</t>
  </si>
  <si>
    <t>20th</t>
  </si>
  <si>
    <t>Martin Kohut</t>
  </si>
  <si>
    <t>21st</t>
  </si>
  <si>
    <t>Richard McKeown</t>
  </si>
  <si>
    <t>22nd</t>
  </si>
  <si>
    <t>Rob Herring</t>
  </si>
  <si>
    <t>23rd</t>
  </si>
  <si>
    <t>Stuart Flockart</t>
  </si>
  <si>
    <t xml:space="preserve"> = Champion</t>
  </si>
  <si>
    <t>Graeme Irwin</t>
  </si>
  <si>
    <t>24th</t>
  </si>
  <si>
    <t>2012 *</t>
  </si>
  <si>
    <t>*</t>
  </si>
  <si>
    <t>Ballycalre</t>
  </si>
  <si>
    <t>Tony</t>
  </si>
  <si>
    <t>2013 *</t>
  </si>
  <si>
    <t>Jack</t>
  </si>
  <si>
    <t>Joshua</t>
  </si>
  <si>
    <t>Jake</t>
  </si>
  <si>
    <t>Ciaran</t>
  </si>
  <si>
    <t>2014 *</t>
  </si>
  <si>
    <t>Race winners  in the season</t>
  </si>
  <si>
    <t>25th</t>
  </si>
  <si>
    <t>Traynor</t>
  </si>
  <si>
    <t>Devlin</t>
  </si>
  <si>
    <t>Sean</t>
  </si>
  <si>
    <t>26th</t>
  </si>
  <si>
    <t>Michael Mahon</t>
  </si>
  <si>
    <t>McCaw</t>
  </si>
  <si>
    <t>2015 *</t>
  </si>
  <si>
    <t>Matt Moffett</t>
  </si>
  <si>
    <t>Mullally</t>
  </si>
  <si>
    <t>Conlon</t>
  </si>
  <si>
    <t>Nathan</t>
  </si>
  <si>
    <t>Russell</t>
  </si>
  <si>
    <t>Graham</t>
  </si>
  <si>
    <t>Glenn McCormick</t>
  </si>
  <si>
    <t>McCrum</t>
  </si>
  <si>
    <t>Magill</t>
  </si>
  <si>
    <t>McKeown</t>
  </si>
  <si>
    <t>Wilkinson</t>
  </si>
  <si>
    <t>Conor</t>
  </si>
  <si>
    <t>Jay</t>
  </si>
  <si>
    <t>Gary</t>
  </si>
  <si>
    <t>Moore</t>
  </si>
  <si>
    <t>Ruairi</t>
  </si>
  <si>
    <t>McGrath</t>
  </si>
  <si>
    <t>Lee</t>
  </si>
  <si>
    <t>Rhys</t>
  </si>
  <si>
    <t>27th</t>
  </si>
  <si>
    <t>28th</t>
  </si>
  <si>
    <t>John Meara</t>
  </si>
  <si>
    <t>Maitland</t>
  </si>
  <si>
    <t>Kerr</t>
  </si>
  <si>
    <t>Luke</t>
  </si>
  <si>
    <t>Sherdan</t>
  </si>
  <si>
    <t>McAlister</t>
  </si>
  <si>
    <t>Damien</t>
  </si>
  <si>
    <t xml:space="preserve">Jordon Scott </t>
  </si>
  <si>
    <t>McMullan</t>
  </si>
  <si>
    <t>Mullan</t>
  </si>
  <si>
    <t>Smith</t>
  </si>
  <si>
    <t>Logan</t>
  </si>
  <si>
    <t>Glenn</t>
  </si>
  <si>
    <t>McCormick</t>
  </si>
  <si>
    <t>13th July</t>
  </si>
  <si>
    <t>30th</t>
  </si>
  <si>
    <t>Jordan</t>
  </si>
  <si>
    <t>Neville Bradshaw</t>
  </si>
  <si>
    <t>31st</t>
  </si>
  <si>
    <t>Dylan</t>
  </si>
  <si>
    <t>Sean Devlin</t>
  </si>
  <si>
    <t>29th</t>
  </si>
  <si>
    <t>Neill</t>
  </si>
  <si>
    <t>Robson</t>
  </si>
  <si>
    <t>Green</t>
  </si>
  <si>
    <t>Mottram</t>
  </si>
  <si>
    <t>McGregor</t>
  </si>
  <si>
    <t>Lyle</t>
  </si>
  <si>
    <t>Anthony</t>
  </si>
  <si>
    <t>Kyle</t>
  </si>
  <si>
    <t>McCorkell</t>
  </si>
  <si>
    <t>Ross</t>
  </si>
  <si>
    <t>McKee</t>
  </si>
  <si>
    <t>Grimes</t>
  </si>
  <si>
    <t>Stewart</t>
  </si>
  <si>
    <t>Ivan</t>
  </si>
  <si>
    <t>Grills</t>
  </si>
  <si>
    <t xml:space="preserve">Jack </t>
  </si>
  <si>
    <t>Grade C Mx1/3</t>
  </si>
  <si>
    <t>Grade C Mx2</t>
  </si>
  <si>
    <t>MRA Ulster</t>
  </si>
  <si>
    <t>Clubman / Grade C / Novice</t>
  </si>
  <si>
    <t>Expert / Grade A</t>
  </si>
  <si>
    <t>Rd2</t>
  </si>
  <si>
    <t>Rd3</t>
  </si>
  <si>
    <t>Rd4</t>
  </si>
  <si>
    <t>Rd5</t>
  </si>
  <si>
    <t>Rd6</t>
  </si>
  <si>
    <t>Poles</t>
  </si>
  <si>
    <t>Rd1</t>
  </si>
  <si>
    <t>Kelly</t>
  </si>
  <si>
    <t>Adair</t>
  </si>
  <si>
    <t>Loghbrickland</t>
  </si>
  <si>
    <t>Colin</t>
  </si>
  <si>
    <t>Patrick</t>
  </si>
  <si>
    <t>Jonathan</t>
  </si>
  <si>
    <t>Louglin</t>
  </si>
  <si>
    <t>McMaster</t>
  </si>
  <si>
    <t>Suitor</t>
  </si>
  <si>
    <t xml:space="preserve">From 2012 - 2015 &amp; 2019 combined Mx1 &amp; Mx2 races rider who takes the chequered flag is awarded the win </t>
  </si>
  <si>
    <t>James Mackrell</t>
  </si>
  <si>
    <t>Larne</t>
  </si>
  <si>
    <t>Stynes</t>
  </si>
  <si>
    <t>195x</t>
  </si>
  <si>
    <t>Coffey</t>
  </si>
  <si>
    <t>Newcomer</t>
  </si>
  <si>
    <t>=</t>
  </si>
  <si>
    <t>50x</t>
  </si>
  <si>
    <t xml:space="preserve">Ryan </t>
  </si>
  <si>
    <t>McDonough</t>
  </si>
  <si>
    <t>19x</t>
  </si>
  <si>
    <t>Aidan</t>
  </si>
  <si>
    <t>MRA Championship Top 10</t>
  </si>
  <si>
    <t>160x</t>
  </si>
  <si>
    <t>Tannahill</t>
  </si>
  <si>
    <t>Dunne</t>
  </si>
  <si>
    <t>McGarvey</t>
  </si>
  <si>
    <t>Greer</t>
  </si>
  <si>
    <t>Stockdale</t>
  </si>
  <si>
    <t>Fisher</t>
  </si>
  <si>
    <t>Finlay</t>
  </si>
  <si>
    <t>Watt</t>
  </si>
  <si>
    <t>Ricky</t>
  </si>
  <si>
    <t>Heaney</t>
  </si>
  <si>
    <t>Robb</t>
  </si>
  <si>
    <t>Corry</t>
  </si>
  <si>
    <t>Dean</t>
  </si>
  <si>
    <t>Glover</t>
  </si>
  <si>
    <t>Fry</t>
  </si>
  <si>
    <t>Semi Expert Mx1</t>
  </si>
  <si>
    <t>Semi Expert Mx2</t>
  </si>
  <si>
    <t>Jordon</t>
  </si>
  <si>
    <t>Shepherd</t>
  </si>
  <si>
    <t>Inglis</t>
  </si>
  <si>
    <t>Caldwell</t>
  </si>
  <si>
    <t>McCambley</t>
  </si>
  <si>
    <t>MRA Mx Premier Wins</t>
  </si>
  <si>
    <t>Kris</t>
  </si>
  <si>
    <t>Gardiner</t>
  </si>
  <si>
    <t xml:space="preserve">Expert Mx1 Magilligan Superpole </t>
  </si>
  <si>
    <t xml:space="preserve">Expert Mx2  Magilligan Superpole </t>
  </si>
  <si>
    <t>Gabbey</t>
  </si>
  <si>
    <t>Rowly</t>
  </si>
  <si>
    <t>Alan</t>
  </si>
  <si>
    <t>Jason Meara</t>
  </si>
  <si>
    <t>32nd</t>
  </si>
  <si>
    <t>33rd</t>
  </si>
  <si>
    <t>Jake Sheridan</t>
  </si>
  <si>
    <t>Gavin</t>
  </si>
  <si>
    <t>Jackson</t>
  </si>
  <si>
    <t>McAteer</t>
  </si>
  <si>
    <t>Oisin</t>
  </si>
  <si>
    <t>Alex</t>
  </si>
  <si>
    <t>Andrews</t>
  </si>
  <si>
    <t>33x</t>
  </si>
  <si>
    <t>Large</t>
  </si>
  <si>
    <t>Carey</t>
  </si>
  <si>
    <t>Sherry</t>
  </si>
  <si>
    <t>Cregan</t>
  </si>
  <si>
    <t>Irwin</t>
  </si>
  <si>
    <t>Bobby</t>
  </si>
  <si>
    <t>26th June</t>
  </si>
  <si>
    <t>South Down</t>
  </si>
  <si>
    <t>Loughbrickland</t>
  </si>
  <si>
    <t>Crossgar</t>
  </si>
  <si>
    <t xml:space="preserve">Toby </t>
  </si>
  <si>
    <t>Patterson</t>
  </si>
  <si>
    <t>Simpson</t>
  </si>
  <si>
    <t>Larkin</t>
  </si>
  <si>
    <t>?</t>
  </si>
  <si>
    <t>Grier</t>
  </si>
  <si>
    <t>McIlroy</t>
  </si>
  <si>
    <t>Haughian</t>
  </si>
  <si>
    <t>Drumm</t>
  </si>
  <si>
    <t>Murray</t>
  </si>
  <si>
    <t>Declan</t>
  </si>
  <si>
    <t>Malcolm</t>
  </si>
  <si>
    <t>Griffiths</t>
  </si>
  <si>
    <t>Melanie</t>
  </si>
  <si>
    <t>McCabe</t>
  </si>
  <si>
    <t>McKnight</t>
  </si>
  <si>
    <t>Guy</t>
  </si>
  <si>
    <t>McFarlane</t>
  </si>
  <si>
    <t>Forsberg</t>
  </si>
  <si>
    <t>Andy</t>
  </si>
  <si>
    <t>Gleeson</t>
  </si>
  <si>
    <t>Lawlor</t>
  </si>
  <si>
    <t>Tighe</t>
  </si>
  <si>
    <t>Shaw</t>
  </si>
  <si>
    <t>Keaton</t>
  </si>
  <si>
    <t>Reece</t>
  </si>
  <si>
    <t>Josh</t>
  </si>
  <si>
    <t>2021 Ulster MX1 Championship</t>
  </si>
  <si>
    <t>2021 Ulster MX2 Championship</t>
  </si>
  <si>
    <t xml:space="preserve">MRA Ulster Championships 2021 </t>
  </si>
  <si>
    <t>2021 Ulster MX1/3 Championship</t>
  </si>
  <si>
    <t>2021 Ulster MX 2 Championship</t>
  </si>
  <si>
    <t>2021 Ulster Semi Expert MX 1/3 Championship</t>
  </si>
  <si>
    <t>2021 Ulster Semi Expert MX 2 Championship</t>
  </si>
  <si>
    <t>Stuart</t>
  </si>
  <si>
    <t>Nesbitt</t>
  </si>
  <si>
    <t>Donnelly</t>
  </si>
  <si>
    <t>31st July</t>
  </si>
  <si>
    <t xml:space="preserve">North Armagh </t>
  </si>
  <si>
    <t>Trandragee</t>
  </si>
  <si>
    <t>21st Aug</t>
  </si>
  <si>
    <t>Temple</t>
  </si>
  <si>
    <t>Laurel Bank</t>
  </si>
  <si>
    <t>Comber</t>
  </si>
  <si>
    <t>Allerton</t>
  </si>
  <si>
    <t>Cubitt</t>
  </si>
  <si>
    <t>Bell</t>
  </si>
  <si>
    <t>Jones</t>
  </si>
  <si>
    <t>Portis</t>
  </si>
  <si>
    <t>Ashley</t>
  </si>
  <si>
    <t>Trevor</t>
  </si>
  <si>
    <t>Conall</t>
  </si>
  <si>
    <t>Bailey</t>
  </si>
  <si>
    <t>151x</t>
  </si>
  <si>
    <t xml:space="preserve">Johnny </t>
  </si>
  <si>
    <t>Haywood</t>
  </si>
  <si>
    <t>McCann</t>
  </si>
  <si>
    <t>Eoin</t>
  </si>
  <si>
    <t>Duffy</t>
  </si>
  <si>
    <t>John Paul</t>
  </si>
  <si>
    <t>Cassidy</t>
  </si>
  <si>
    <t>Cromie</t>
  </si>
  <si>
    <t>Philip</t>
  </si>
  <si>
    <t>Raymond</t>
  </si>
  <si>
    <t>Mulligan</t>
  </si>
  <si>
    <t>Davey</t>
  </si>
  <si>
    <t>Jellie</t>
  </si>
  <si>
    <t>Graeme</t>
  </si>
  <si>
    <t>McAorum</t>
  </si>
  <si>
    <t>Fleming</t>
  </si>
  <si>
    <t>Lyttle</t>
  </si>
  <si>
    <t>Chadwick</t>
  </si>
  <si>
    <t>Boyd</t>
  </si>
  <si>
    <t>Peter</t>
  </si>
  <si>
    <t>Carolan</t>
  </si>
  <si>
    <t>Johnny</t>
  </si>
  <si>
    <t>Tadg</t>
  </si>
  <si>
    <t>Willis</t>
  </si>
  <si>
    <t>23x</t>
  </si>
  <si>
    <t>Rice</t>
  </si>
  <si>
    <t>James</t>
  </si>
  <si>
    <t>Presto</t>
  </si>
  <si>
    <t>Jonny</t>
  </si>
  <si>
    <t xml:space="preserve">Jordon </t>
  </si>
  <si>
    <t>Keogh</t>
  </si>
  <si>
    <t>Mawhinney</t>
  </si>
  <si>
    <t>34th</t>
  </si>
  <si>
    <t>Luke Smith</t>
  </si>
  <si>
    <t>McNamee</t>
  </si>
  <si>
    <t>Redmond</t>
  </si>
  <si>
    <t>Warner</t>
  </si>
  <si>
    <t>Johnston</t>
  </si>
  <si>
    <t>Joel</t>
  </si>
  <si>
    <t>Donnan</t>
  </si>
  <si>
    <t>Henderson</t>
  </si>
  <si>
    <t>Putlak</t>
  </si>
  <si>
    <t>Mateusz</t>
  </si>
  <si>
    <t>Duggan</t>
  </si>
  <si>
    <t>Browne</t>
  </si>
  <si>
    <t>Thompson</t>
  </si>
  <si>
    <t>McDowell</t>
  </si>
  <si>
    <t>Bryce</t>
  </si>
  <si>
    <t>Adam</t>
  </si>
  <si>
    <t>Gordon</t>
  </si>
  <si>
    <t>McGill</t>
  </si>
  <si>
    <t>Dennison</t>
  </si>
  <si>
    <t>Ruddock</t>
  </si>
  <si>
    <t>Brown</t>
  </si>
  <si>
    <t>Lawrence</t>
  </si>
  <si>
    <t>Hemphill</t>
  </si>
  <si>
    <t>Callum</t>
  </si>
  <si>
    <t>Jak</t>
  </si>
  <si>
    <t xml:space="preserve">Tommy </t>
  </si>
  <si>
    <t>Merton</t>
  </si>
  <si>
    <t>Meighan</t>
  </si>
  <si>
    <t>Briggs</t>
  </si>
  <si>
    <t>C</t>
  </si>
  <si>
    <t>18th Sept</t>
  </si>
  <si>
    <t>QRI</t>
  </si>
  <si>
    <t>Tinker Hill</t>
  </si>
  <si>
    <t>Norman</t>
  </si>
  <si>
    <t>Milligan</t>
  </si>
  <si>
    <t>Sam</t>
  </si>
  <si>
    <t>Lemon</t>
  </si>
  <si>
    <t>Kirkpatrick</t>
  </si>
  <si>
    <t>McLaughlin</t>
  </si>
  <si>
    <t>Calderwood</t>
  </si>
  <si>
    <t>Seamus</t>
  </si>
  <si>
    <t>Young</t>
  </si>
  <si>
    <t>Brodison</t>
  </si>
  <si>
    <t>Mark</t>
  </si>
  <si>
    <t>McClements</t>
  </si>
  <si>
    <t>Calum</t>
  </si>
  <si>
    <t>Bradley</t>
  </si>
  <si>
    <t>Charlie</t>
  </si>
  <si>
    <t>Beattie</t>
  </si>
  <si>
    <t>Thomas</t>
  </si>
  <si>
    <t>Barlow</t>
  </si>
  <si>
    <t>Justin</t>
  </si>
  <si>
    <t>Wright</t>
  </si>
  <si>
    <t>Roy</t>
  </si>
  <si>
    <t>Mcann</t>
  </si>
  <si>
    <t>Terry</t>
  </si>
  <si>
    <t>Condon</t>
  </si>
  <si>
    <t>Gray</t>
  </si>
  <si>
    <t>Hare</t>
  </si>
  <si>
    <t>Dynes</t>
  </si>
  <si>
    <t xml:space="preserve">C </t>
  </si>
  <si>
    <t>Final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</si>
</sst>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9]dd\ mmmm\ yyyy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sz val="8"/>
      <color indexed="8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0"/>
      <color indexed="10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9"/>
      <name val="Arial Black"/>
      <family val="2"/>
    </font>
    <font>
      <b/>
      <sz val="9"/>
      <color indexed="9"/>
      <name val="Arial Black"/>
      <family val="2"/>
    </font>
    <font>
      <b/>
      <sz val="11"/>
      <color indexed="9"/>
      <name val="Arial"/>
      <family val="2"/>
    </font>
    <font>
      <b/>
      <sz val="16"/>
      <color indexed="9"/>
      <name val="Arial Black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/>
      <name val="Arial Black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Arial Black"/>
      <family val="2"/>
    </font>
    <font>
      <b/>
      <sz val="11"/>
      <color theme="0"/>
      <name val="Arial"/>
      <family val="2"/>
    </font>
    <font>
      <b/>
      <sz val="9"/>
      <color theme="0"/>
      <name val="Arial Black"/>
      <family val="2"/>
    </font>
    <font>
      <b/>
      <sz val="16"/>
      <color theme="0"/>
      <name val="Arial Black"/>
      <family val="2"/>
    </font>
    <font>
      <b/>
      <sz val="12"/>
      <color theme="0"/>
      <name val="Arial Black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149959996342659"/>
      </left>
      <right style="medium">
        <color theme="0" tint="-0.149959996342659"/>
      </right>
      <top style="medium"/>
      <bottom style="medium"/>
    </border>
    <border>
      <left style="medium">
        <color theme="0" tint="-0.149959996342659"/>
      </left>
      <right style="medium">
        <color theme="0" tint="-0.14993000030517578"/>
      </right>
      <top style="medium"/>
      <bottom style="medium"/>
    </border>
    <border>
      <left>
        <color indexed="63"/>
      </left>
      <right style="medium">
        <color theme="0" tint="-0.149959996342659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" fillId="30" borderId="0">
      <alignment horizontal="center"/>
      <protection/>
    </xf>
    <xf numFmtId="0" fontId="7" fillId="30" borderId="0" applyFont="0" applyFill="0" applyBorder="0" applyAlignment="0">
      <protection/>
    </xf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57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57" applyFont="1" applyFill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3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/>
    </xf>
    <xf numFmtId="0" fontId="0" fillId="0" borderId="0" xfId="57" applyFont="1" applyFill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3" fillId="0" borderId="32" xfId="57" applyFont="1" applyFill="1" applyBorder="1" applyAlignment="1">
      <alignment horizontal="center"/>
      <protection/>
    </xf>
    <xf numFmtId="0" fontId="3" fillId="0" borderId="33" xfId="57" applyFont="1" applyFill="1" applyBorder="1" applyAlignment="1">
      <alignment horizontal="center"/>
      <protection/>
    </xf>
    <xf numFmtId="0" fontId="3" fillId="0" borderId="34" xfId="57" applyFont="1" applyFill="1" applyBorder="1" applyAlignment="1">
      <alignment horizontal="center"/>
      <protection/>
    </xf>
    <xf numFmtId="0" fontId="3" fillId="0" borderId="35" xfId="57" applyFont="1" applyFill="1" applyBorder="1" applyAlignment="1">
      <alignment horizontal="center"/>
      <protection/>
    </xf>
    <xf numFmtId="0" fontId="0" fillId="0" borderId="33" xfId="57" applyFont="1" applyFill="1" applyBorder="1" applyAlignment="1">
      <alignment horizontal="center"/>
      <protection/>
    </xf>
    <xf numFmtId="0" fontId="0" fillId="0" borderId="35" xfId="57" applyFont="1" applyFill="1" applyBorder="1" applyAlignment="1">
      <alignment horizontal="center"/>
      <protection/>
    </xf>
    <xf numFmtId="0" fontId="0" fillId="0" borderId="34" xfId="57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36" xfId="57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8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15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24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3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42" xfId="0" applyFont="1" applyBorder="1" applyAlignment="1">
      <alignment horizontal="center"/>
    </xf>
    <xf numFmtId="0" fontId="0" fillId="0" borderId="16" xfId="57" applyFont="1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4" fillId="34" borderId="14" xfId="5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5" xfId="57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33" xfId="57" applyFont="1" applyFill="1" applyBorder="1" applyAlignment="1">
      <alignment horizontal="center"/>
      <protection/>
    </xf>
    <xf numFmtId="0" fontId="0" fillId="0" borderId="35" xfId="57" applyFont="1" applyFill="1" applyBorder="1" applyAlignment="1">
      <alignment horizontal="center"/>
      <protection/>
    </xf>
    <xf numFmtId="0" fontId="0" fillId="0" borderId="34" xfId="57" applyFont="1" applyFill="1" applyBorder="1" applyAlignment="1">
      <alignment horizontal="center"/>
      <protection/>
    </xf>
    <xf numFmtId="0" fontId="4" fillId="0" borderId="27" xfId="0" applyFont="1" applyBorder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27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37" xfId="57" applyFont="1" applyFill="1" applyBorder="1" applyAlignment="1">
      <alignment horizontal="center"/>
      <protection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16" fontId="0" fillId="37" borderId="0" xfId="0" applyNumberFormat="1" applyFont="1" applyFill="1" applyAlignment="1">
      <alignment horizontal="center"/>
    </xf>
    <xf numFmtId="0" fontId="0" fillId="35" borderId="18" xfId="0" applyFill="1" applyBorder="1" applyAlignment="1">
      <alignment horizontal="center"/>
    </xf>
    <xf numFmtId="0" fontId="10" fillId="38" borderId="44" xfId="0" applyFont="1" applyFill="1" applyBorder="1" applyAlignment="1">
      <alignment horizontal="center"/>
    </xf>
    <xf numFmtId="0" fontId="10" fillId="38" borderId="45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47" xfId="0" applyFont="1" applyBorder="1" applyAlignment="1">
      <alignment horizontal="center"/>
    </xf>
    <xf numFmtId="0" fontId="0" fillId="39" borderId="48" xfId="0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 horizontal="center" vertical="top"/>
    </xf>
    <xf numFmtId="0" fontId="0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39" borderId="4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40" borderId="49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24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3" fillId="35" borderId="36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14" xfId="57" applyFont="1" applyFill="1" applyBorder="1" applyAlignment="1">
      <alignment horizontal="center"/>
      <protection/>
    </xf>
    <xf numFmtId="0" fontId="0" fillId="41" borderId="0" xfId="0" applyFill="1" applyAlignment="1">
      <alignment/>
    </xf>
    <xf numFmtId="0" fontId="10" fillId="42" borderId="44" xfId="0" applyFont="1" applyFill="1" applyBorder="1" applyAlignment="1">
      <alignment horizontal="center"/>
    </xf>
    <xf numFmtId="0" fontId="10" fillId="42" borderId="45" xfId="0" applyFont="1" applyFill="1" applyBorder="1" applyAlignment="1">
      <alignment horizontal="center"/>
    </xf>
    <xf numFmtId="0" fontId="7" fillId="42" borderId="44" xfId="0" applyFont="1" applyFill="1" applyBorder="1" applyAlignment="1">
      <alignment horizontal="center"/>
    </xf>
    <xf numFmtId="0" fontId="0" fillId="35" borderId="36" xfId="57" applyFont="1" applyFill="1" applyBorder="1" applyAlignment="1">
      <alignment horizontal="center"/>
      <protection/>
    </xf>
    <xf numFmtId="0" fontId="3" fillId="43" borderId="10" xfId="0" applyFont="1" applyFill="1" applyBorder="1" applyAlignment="1">
      <alignment horizontal="center"/>
    </xf>
    <xf numFmtId="0" fontId="8" fillId="43" borderId="11" xfId="0" applyFont="1" applyFill="1" applyBorder="1" applyAlignment="1">
      <alignment horizontal="center"/>
    </xf>
    <xf numFmtId="0" fontId="16" fillId="43" borderId="11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43" borderId="10" xfId="0" applyFont="1" applyFill="1" applyBorder="1" applyAlignment="1">
      <alignment/>
    </xf>
    <xf numFmtId="0" fontId="76" fillId="43" borderId="11" xfId="0" applyFont="1" applyFill="1" applyBorder="1" applyAlignment="1">
      <alignment horizontal="center"/>
    </xf>
    <xf numFmtId="0" fontId="77" fillId="43" borderId="11" xfId="0" applyFont="1" applyFill="1" applyBorder="1" applyAlignment="1">
      <alignment horizontal="center"/>
    </xf>
    <xf numFmtId="0" fontId="78" fillId="43" borderId="11" xfId="0" applyFont="1" applyFill="1" applyBorder="1" applyAlignment="1">
      <alignment horizontal="center"/>
    </xf>
    <xf numFmtId="0" fontId="76" fillId="4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38" borderId="44" xfId="0" applyFont="1" applyFill="1" applyBorder="1" applyAlignment="1">
      <alignment horizontal="center"/>
    </xf>
    <xf numFmtId="0" fontId="20" fillId="38" borderId="45" xfId="0" applyFont="1" applyFill="1" applyBorder="1" applyAlignment="1">
      <alignment horizontal="center"/>
    </xf>
    <xf numFmtId="0" fontId="19" fillId="38" borderId="44" xfId="0" applyFont="1" applyFill="1" applyBorder="1" applyAlignment="1">
      <alignment horizontal="center"/>
    </xf>
    <xf numFmtId="0" fontId="21" fillId="42" borderId="4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6" fontId="3" fillId="0" borderId="30" xfId="0" applyNumberFormat="1" applyFont="1" applyBorder="1" applyAlignment="1">
      <alignment/>
    </xf>
    <xf numFmtId="0" fontId="79" fillId="33" borderId="40" xfId="0" applyFont="1" applyFill="1" applyBorder="1" applyAlignment="1">
      <alignment horizontal="center"/>
    </xf>
    <xf numFmtId="0" fontId="80" fillId="33" borderId="40" xfId="0" applyFont="1" applyFill="1" applyBorder="1" applyAlignment="1">
      <alignment horizontal="center"/>
    </xf>
    <xf numFmtId="0" fontId="81" fillId="33" borderId="40" xfId="0" applyFont="1" applyFill="1" applyBorder="1" applyAlignment="1">
      <alignment horizontal="center"/>
    </xf>
    <xf numFmtId="0" fontId="81" fillId="33" borderId="38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" fillId="44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16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22" fillId="35" borderId="46" xfId="0" applyFont="1" applyFill="1" applyBorder="1" applyAlignment="1">
      <alignment horizontal="center" vertical="center"/>
    </xf>
    <xf numFmtId="0" fontId="22" fillId="40" borderId="46" xfId="0" applyFont="1" applyFill="1" applyBorder="1" applyAlignment="1">
      <alignment horizontal="center" vertical="center"/>
    </xf>
    <xf numFmtId="0" fontId="22" fillId="43" borderId="46" xfId="0" applyFont="1" applyFill="1" applyBorder="1" applyAlignment="1">
      <alignment horizontal="center" vertical="center"/>
    </xf>
    <xf numFmtId="0" fontId="22" fillId="45" borderId="46" xfId="0" applyFont="1" applyFill="1" applyBorder="1" applyAlignment="1">
      <alignment horizontal="center" vertical="center"/>
    </xf>
    <xf numFmtId="0" fontId="22" fillId="46" borderId="46" xfId="0" applyFont="1" applyFill="1" applyBorder="1" applyAlignment="1">
      <alignment horizontal="center" vertical="center"/>
    </xf>
    <xf numFmtId="0" fontId="3" fillId="47" borderId="25" xfId="0" applyFont="1" applyFill="1" applyBorder="1" applyAlignment="1">
      <alignment horizontal="center"/>
    </xf>
    <xf numFmtId="0" fontId="0" fillId="47" borderId="25" xfId="0" applyFont="1" applyFill="1" applyBorder="1" applyAlignment="1">
      <alignment horizontal="center"/>
    </xf>
    <xf numFmtId="0" fontId="0" fillId="47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6" fillId="48" borderId="29" xfId="0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/>
    </xf>
    <xf numFmtId="0" fontId="0" fillId="47" borderId="0" xfId="57" applyFont="1" applyFill="1" applyAlignment="1">
      <alignment horizontal="center"/>
      <protection/>
    </xf>
    <xf numFmtId="0" fontId="0" fillId="47" borderId="0" xfId="57" applyFont="1" applyFill="1" applyAlignment="1">
      <alignment horizontal="center"/>
      <protection/>
    </xf>
    <xf numFmtId="0" fontId="0" fillId="47" borderId="0" xfId="57" applyFont="1" applyFill="1" applyAlignment="1">
      <alignment horizontal="center"/>
      <protection/>
    </xf>
    <xf numFmtId="0" fontId="0" fillId="47" borderId="14" xfId="57" applyFont="1" applyFill="1" applyBorder="1" applyAlignment="1">
      <alignment horizontal="center"/>
      <protection/>
    </xf>
    <xf numFmtId="0" fontId="0" fillId="47" borderId="13" xfId="57" applyFont="1" applyFill="1" applyBorder="1" applyAlignment="1">
      <alignment horizontal="center"/>
      <protection/>
    </xf>
    <xf numFmtId="0" fontId="10" fillId="47" borderId="14" xfId="0" applyFont="1" applyFill="1" applyBorder="1" applyAlignment="1">
      <alignment horizontal="center"/>
    </xf>
    <xf numFmtId="0" fontId="10" fillId="47" borderId="0" xfId="0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0" fontId="0" fillId="47" borderId="41" xfId="0" applyFont="1" applyFill="1" applyBorder="1" applyAlignment="1">
      <alignment horizontal="center"/>
    </xf>
    <xf numFmtId="0" fontId="8" fillId="49" borderId="0" xfId="0" applyFont="1" applyFill="1" applyAlignment="1">
      <alignment/>
    </xf>
    <xf numFmtId="0" fontId="6" fillId="47" borderId="0" xfId="0" applyFont="1" applyFill="1" applyAlignment="1">
      <alignment/>
    </xf>
    <xf numFmtId="16" fontId="0" fillId="47" borderId="0" xfId="0" applyNumberFormat="1" applyFill="1" applyAlignment="1">
      <alignment/>
    </xf>
    <xf numFmtId="0" fontId="8" fillId="48" borderId="0" xfId="0" applyFont="1" applyFill="1" applyAlignment="1">
      <alignment/>
    </xf>
    <xf numFmtId="0" fontId="0" fillId="47" borderId="0" xfId="0" applyFill="1" applyAlignment="1">
      <alignment/>
    </xf>
    <xf numFmtId="0" fontId="6" fillId="48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8" fillId="48" borderId="30" xfId="0" applyFont="1" applyFill="1" applyBorder="1" applyAlignment="1">
      <alignment/>
    </xf>
    <xf numFmtId="0" fontId="8" fillId="49" borderId="30" xfId="0" applyFont="1" applyFill="1" applyBorder="1" applyAlignment="1">
      <alignment/>
    </xf>
    <xf numFmtId="16" fontId="8" fillId="48" borderId="30" xfId="0" applyNumberFormat="1" applyFont="1" applyFill="1" applyBorder="1" applyAlignment="1">
      <alignment/>
    </xf>
    <xf numFmtId="0" fontId="6" fillId="48" borderId="30" xfId="0" applyFont="1" applyFill="1" applyBorder="1" applyAlignment="1">
      <alignment horizontal="center"/>
    </xf>
    <xf numFmtId="0" fontId="0" fillId="47" borderId="30" xfId="57" applyFont="1" applyFill="1" applyBorder="1" applyAlignment="1">
      <alignment horizontal="center"/>
      <protection/>
    </xf>
    <xf numFmtId="0" fontId="4" fillId="47" borderId="30" xfId="0" applyFont="1" applyFill="1" applyBorder="1" applyAlignment="1">
      <alignment horizontal="center"/>
    </xf>
    <xf numFmtId="0" fontId="21" fillId="42" borderId="53" xfId="0" applyFont="1" applyFill="1" applyBorder="1" applyAlignment="1">
      <alignment horizontal="center"/>
    </xf>
    <xf numFmtId="0" fontId="19" fillId="38" borderId="51" xfId="0" applyFont="1" applyFill="1" applyBorder="1" applyAlignment="1">
      <alignment horizontal="center"/>
    </xf>
    <xf numFmtId="0" fontId="21" fillId="42" borderId="54" xfId="0" applyFont="1" applyFill="1" applyBorder="1" applyAlignment="1">
      <alignment horizontal="center"/>
    </xf>
    <xf numFmtId="0" fontId="21" fillId="42" borderId="55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82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41" borderId="0" xfId="0" applyFont="1" applyFill="1" applyAlignment="1">
      <alignment vertical="center"/>
    </xf>
    <xf numFmtId="0" fontId="25" fillId="0" borderId="45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56" xfId="0" applyFont="1" applyBorder="1" applyAlignment="1">
      <alignment horizontal="center"/>
    </xf>
    <xf numFmtId="0" fontId="31" fillId="0" borderId="5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/>
    </xf>
    <xf numFmtId="0" fontId="31" fillId="0" borderId="6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19" fillId="40" borderId="16" xfId="0" applyFont="1" applyFill="1" applyBorder="1" applyAlignment="1">
      <alignment horizontal="center" wrapText="1"/>
    </xf>
    <xf numFmtId="0" fontId="26" fillId="0" borderId="5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83" fillId="43" borderId="63" xfId="0" applyFont="1" applyFill="1" applyBorder="1" applyAlignment="1">
      <alignment horizontal="center" vertical="center"/>
    </xf>
    <xf numFmtId="0" fontId="83" fillId="43" borderId="64" xfId="0" applyFont="1" applyFill="1" applyBorder="1" applyAlignment="1">
      <alignment horizontal="center" vertical="center"/>
    </xf>
    <xf numFmtId="0" fontId="83" fillId="43" borderId="65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4" fillId="34" borderId="13" xfId="57" applyFont="1" applyFill="1" applyBorder="1" applyAlignment="1">
      <alignment horizontal="center"/>
      <protection/>
    </xf>
    <xf numFmtId="0" fontId="31" fillId="0" borderId="27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50" borderId="0" xfId="0" applyFont="1" applyFill="1" applyAlignment="1">
      <alignment horizontal="right"/>
    </xf>
    <xf numFmtId="0" fontId="0" fillId="43" borderId="10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42" borderId="4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5" xfId="57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left"/>
      <protection/>
    </xf>
    <xf numFmtId="0" fontId="0" fillId="34" borderId="16" xfId="57" applyFont="1" applyFill="1" applyBorder="1" applyAlignment="1">
      <alignment horizontal="center"/>
      <protection/>
    </xf>
    <xf numFmtId="0" fontId="0" fillId="47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66" xfId="57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57" applyFont="1" applyFill="1" applyBorder="1" applyAlignment="1">
      <alignment horizontal="center"/>
      <protection/>
    </xf>
    <xf numFmtId="0" fontId="0" fillId="34" borderId="0" xfId="57" applyFont="1" applyFill="1" applyBorder="1" applyAlignment="1">
      <alignment horizontal="center"/>
      <protection/>
    </xf>
    <xf numFmtId="0" fontId="0" fillId="34" borderId="25" xfId="0" applyFont="1" applyFill="1" applyBorder="1" applyAlignment="1">
      <alignment horizontal="center"/>
    </xf>
    <xf numFmtId="0" fontId="17" fillId="0" borderId="15" xfId="57" applyFont="1" applyFill="1" applyBorder="1" applyAlignment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7" borderId="14" xfId="0" applyFont="1" applyFill="1" applyBorder="1" applyAlignment="1">
      <alignment horizontal="center"/>
    </xf>
    <xf numFmtId="0" fontId="4" fillId="47" borderId="1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57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57" applyFont="1" applyFill="1" applyBorder="1" applyAlignment="1">
      <alignment horizontal="center"/>
      <protection/>
    </xf>
    <xf numFmtId="0" fontId="0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5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3" xfId="57" applyFont="1" applyFill="1" applyBorder="1" applyAlignment="1">
      <alignment horizontal="center" vertical="center"/>
      <protection/>
    </xf>
    <xf numFmtId="0" fontId="17" fillId="0" borderId="13" xfId="57" applyFont="1" applyFill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84" fillId="43" borderId="51" xfId="0" applyFont="1" applyFill="1" applyBorder="1" applyAlignment="1">
      <alignment horizontal="left"/>
    </xf>
    <xf numFmtId="0" fontId="85" fillId="43" borderId="45" xfId="0" applyFont="1" applyFill="1" applyBorder="1" applyAlignment="1">
      <alignment horizontal="left"/>
    </xf>
    <xf numFmtId="0" fontId="85" fillId="43" borderId="52" xfId="0" applyFont="1" applyFill="1" applyBorder="1" applyAlignment="1">
      <alignment horizontal="left"/>
    </xf>
    <xf numFmtId="0" fontId="86" fillId="45" borderId="51" xfId="0" applyFont="1" applyFill="1" applyBorder="1" applyAlignment="1">
      <alignment horizontal="center" vertical="center"/>
    </xf>
    <xf numFmtId="0" fontId="86" fillId="45" borderId="45" xfId="0" applyFont="1" applyFill="1" applyBorder="1" applyAlignment="1">
      <alignment horizontal="center" vertical="center"/>
    </xf>
    <xf numFmtId="0" fontId="86" fillId="45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0" xfId="0" applyFont="1" applyBorder="1" applyAlignment="1">
      <alignment horizontal="center"/>
    </xf>
    <xf numFmtId="0" fontId="84" fillId="43" borderId="10" xfId="0" applyFont="1" applyFill="1" applyBorder="1" applyAlignment="1">
      <alignment/>
    </xf>
    <xf numFmtId="0" fontId="85" fillId="43" borderId="11" xfId="0" applyFont="1" applyFill="1" applyBorder="1" applyAlignment="1">
      <alignment/>
    </xf>
    <xf numFmtId="0" fontId="85" fillId="43" borderId="12" xfId="0" applyFont="1" applyFill="1" applyBorder="1" applyAlignment="1">
      <alignment/>
    </xf>
    <xf numFmtId="0" fontId="23" fillId="0" borderId="5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87" fillId="43" borderId="10" xfId="0" applyFont="1" applyFill="1" applyBorder="1" applyAlignment="1">
      <alignment/>
    </xf>
    <xf numFmtId="0" fontId="82" fillId="43" borderId="11" xfId="0" applyFont="1" applyFill="1" applyBorder="1" applyAlignment="1">
      <alignment/>
    </xf>
    <xf numFmtId="0" fontId="82" fillId="43" borderId="12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4" fillId="51" borderId="10" xfId="0" applyFont="1" applyFill="1" applyBorder="1" applyAlignment="1">
      <alignment horizontal="center" vertical="center"/>
    </xf>
    <xf numFmtId="0" fontId="84" fillId="51" borderId="11" xfId="0" applyFont="1" applyFill="1" applyBorder="1" applyAlignment="1">
      <alignment horizontal="center" vertical="center"/>
    </xf>
    <xf numFmtId="0" fontId="85" fillId="43" borderId="12" xfId="0" applyFont="1" applyFill="1" applyBorder="1" applyAlignment="1">
      <alignment horizontal="center" vertical="center"/>
    </xf>
    <xf numFmtId="0" fontId="84" fillId="51" borderId="51" xfId="0" applyFont="1" applyFill="1" applyBorder="1" applyAlignment="1">
      <alignment horizontal="center" vertical="center"/>
    </xf>
    <xf numFmtId="0" fontId="84" fillId="51" borderId="45" xfId="0" applyFont="1" applyFill="1" applyBorder="1" applyAlignment="1">
      <alignment horizontal="center" vertical="center"/>
    </xf>
    <xf numFmtId="0" fontId="85" fillId="43" borderId="52" xfId="0" applyFont="1" applyFill="1" applyBorder="1" applyAlignment="1">
      <alignment horizontal="center" vertical="center"/>
    </xf>
    <xf numFmtId="0" fontId="10" fillId="42" borderId="45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3" fillId="52" borderId="38" xfId="0" applyFont="1" applyFill="1" applyBorder="1" applyAlignment="1">
      <alignment horizontal="center"/>
    </xf>
    <xf numFmtId="0" fontId="83" fillId="52" borderId="40" xfId="0" applyFont="1" applyFill="1" applyBorder="1" applyAlignment="1">
      <alignment horizontal="center"/>
    </xf>
    <xf numFmtId="0" fontId="83" fillId="37" borderId="40" xfId="0" applyFont="1" applyFill="1" applyBorder="1" applyAlignment="1">
      <alignment horizontal="center"/>
    </xf>
    <xf numFmtId="0" fontId="83" fillId="52" borderId="43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84" fillId="37" borderId="10" xfId="0" applyFont="1" applyFill="1" applyBorder="1" applyAlignment="1">
      <alignment horizontal="center"/>
    </xf>
    <xf numFmtId="0" fontId="84" fillId="37" borderId="11" xfId="0" applyFont="1" applyFill="1" applyBorder="1" applyAlignment="1">
      <alignment horizontal="center"/>
    </xf>
    <xf numFmtId="0" fontId="84" fillId="37" borderId="12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5" fillId="4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0" fontId="88" fillId="36" borderId="51" xfId="0" applyFont="1" applyFill="1" applyBorder="1" applyAlignment="1">
      <alignment horizontal="center"/>
    </xf>
    <xf numFmtId="0" fontId="88" fillId="36" borderId="45" xfId="0" applyFont="1" applyFill="1" applyBorder="1" applyAlignment="1">
      <alignment horizontal="center"/>
    </xf>
    <xf numFmtId="0" fontId="88" fillId="36" borderId="52" xfId="0" applyFont="1" applyFill="1" applyBorder="1" applyAlignment="1">
      <alignment horizontal="center"/>
    </xf>
    <xf numFmtId="0" fontId="89" fillId="36" borderId="51" xfId="0" applyFont="1" applyFill="1" applyBorder="1" applyAlignment="1">
      <alignment horizontal="center" vertical="center"/>
    </xf>
    <xf numFmtId="0" fontId="89" fillId="36" borderId="45" xfId="0" applyFont="1" applyFill="1" applyBorder="1" applyAlignment="1">
      <alignment horizontal="center" vertical="center"/>
    </xf>
    <xf numFmtId="0" fontId="89" fillId="36" borderId="5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/>
    </xf>
    <xf numFmtId="0" fontId="84" fillId="43" borderId="51" xfId="0" applyFont="1" applyFill="1" applyBorder="1" applyAlignment="1">
      <alignment horizontal="center" vertical="center"/>
    </xf>
    <xf numFmtId="0" fontId="84" fillId="43" borderId="45" xfId="0" applyFont="1" applyFill="1" applyBorder="1" applyAlignment="1">
      <alignment horizontal="center" vertical="center"/>
    </xf>
    <xf numFmtId="0" fontId="20" fillId="42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88" fillId="43" borderId="51" xfId="0" applyFont="1" applyFill="1" applyBorder="1" applyAlignment="1">
      <alignment horizontal="center" vertical="center"/>
    </xf>
    <xf numFmtId="0" fontId="88" fillId="43" borderId="45" xfId="0" applyFont="1" applyFill="1" applyBorder="1" applyAlignment="1">
      <alignment horizontal="center" vertical="center"/>
    </xf>
    <xf numFmtId="0" fontId="89" fillId="43" borderId="51" xfId="0" applyFont="1" applyFill="1" applyBorder="1" applyAlignment="1">
      <alignment horizontal="center" vertical="center"/>
    </xf>
    <xf numFmtId="0" fontId="89" fillId="43" borderId="45" xfId="0" applyFont="1" applyFill="1" applyBorder="1" applyAlignment="1">
      <alignment horizontal="center" vertical="center"/>
    </xf>
    <xf numFmtId="0" fontId="89" fillId="43" borderId="5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4" fillId="43" borderId="10" xfId="0" applyFont="1" applyFill="1" applyBorder="1" applyAlignment="1">
      <alignment horizontal="center" vertical="center"/>
    </xf>
    <xf numFmtId="0" fontId="84" fillId="43" borderId="11" xfId="0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9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/>
    </xf>
    <xf numFmtId="0" fontId="31" fillId="0" borderId="16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16" fontId="8" fillId="48" borderId="0" xfId="0" applyNumberFormat="1" applyFont="1" applyFill="1" applyAlignment="1">
      <alignment horizontal="center"/>
    </xf>
    <xf numFmtId="16" fontId="0" fillId="47" borderId="0" xfId="0" applyNumberForma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0" fillId="47" borderId="0" xfId="0" applyFill="1" applyAlignment="1">
      <alignment horizontal="center"/>
    </xf>
    <xf numFmtId="0" fontId="88" fillId="36" borderId="51" xfId="0" applyFont="1" applyFill="1" applyBorder="1" applyAlignment="1">
      <alignment horizontal="center" vertical="center"/>
    </xf>
    <xf numFmtId="0" fontId="88" fillId="36" borderId="45" xfId="0" applyFont="1" applyFill="1" applyBorder="1" applyAlignment="1">
      <alignment horizontal="center" vertical="center"/>
    </xf>
    <xf numFmtId="0" fontId="8" fillId="49" borderId="0" xfId="0" applyFont="1" applyFill="1" applyAlignment="1">
      <alignment horizontal="center"/>
    </xf>
    <xf numFmtId="0" fontId="6" fillId="47" borderId="0" xfId="0" applyFont="1" applyFill="1" applyAlignment="1">
      <alignment horizontal="center"/>
    </xf>
    <xf numFmtId="0" fontId="88" fillId="36" borderId="5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7" fillId="38" borderId="4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ra" xfId="56"/>
    <cellStyle name="mraire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name val="Cambria"/>
        <family val="1"/>
        <color theme="0" tint="-0.24993999302387238"/>
      </font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ont>
        <color theme="0" tint="-0.24993999302387238"/>
      </font>
    </dxf>
    <dxf>
      <font>
        <name val="Cambria"/>
        <family val="1"/>
        <color theme="0" tint="-0.24993999302387238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ont>
        <color theme="0" tint="-0.24993999302387238"/>
      </font>
    </dxf>
    <dxf>
      <font>
        <name val="Cambria"/>
        <family val="1"/>
        <color theme="0" tint="-0.24993999302387238"/>
      </font>
    </dxf>
    <dxf>
      <font>
        <u val="none"/>
        <name val="Cambria"/>
        <family val="1"/>
        <color theme="0" tint="-0.24993999302387238"/>
      </font>
    </dxf>
    <dxf>
      <font>
        <name val="Cambria"/>
        <family val="1"/>
        <color theme="0" tint="-0.24993999302387238"/>
      </font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ont>
        <name val="Cambria"/>
        <family val="1"/>
        <color theme="0" tint="-0.24993999302387238"/>
      </font>
    </dxf>
    <dxf>
      <font>
        <color theme="0" tint="-0.24993999302387238"/>
      </font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ont>
        <u val="none"/>
        <name val="Cambria"/>
        <family val="1"/>
        <color theme="0" tint="-0.24993999302387238"/>
      </font>
    </dxf>
    <dxf>
      <font>
        <name val="Cambria"/>
        <family val="1"/>
        <color theme="0" tint="-0.24993999302387238"/>
      </font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ont>
        <color theme="0" tint="-0.3499799966812134"/>
      </font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rgb="FFC0C0C0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4"/>
  <sheetViews>
    <sheetView tabSelected="1" zoomScalePageLayoutView="0" workbookViewId="0" topLeftCell="A1">
      <selection activeCell="H35" sqref="H35"/>
    </sheetView>
  </sheetViews>
  <sheetFormatPr defaultColWidth="0" defaultRowHeight="12.75" zeroHeight="1"/>
  <cols>
    <col min="1" max="1" width="4.57421875" style="0" customWidth="1"/>
    <col min="2" max="2" width="4.57421875" style="2" customWidth="1"/>
    <col min="3" max="3" width="8.421875" style="3" customWidth="1"/>
    <col min="4" max="4" width="12.57421875" style="3" customWidth="1"/>
    <col min="5" max="5" width="10.57421875" style="3" customWidth="1"/>
    <col min="6" max="6" width="5.57421875" style="2" customWidth="1"/>
    <col min="7" max="7" width="2.57421875" style="0" customWidth="1"/>
    <col min="8" max="8" width="4.57421875" style="0" customWidth="1"/>
    <col min="9" max="9" width="4.57421875" style="2" customWidth="1"/>
    <col min="10" max="10" width="8.421875" style="3" customWidth="1"/>
    <col min="11" max="11" width="12.57421875" style="3" customWidth="1"/>
    <col min="12" max="12" width="10.57421875" style="3" customWidth="1"/>
    <col min="13" max="13" width="5.57421875" style="2" customWidth="1"/>
    <col min="14" max="14" width="3.28125" style="0" customWidth="1"/>
    <col min="15" max="16384" width="9.140625" style="0" hidden="1" customWidth="1"/>
  </cols>
  <sheetData>
    <row r="1" spans="1:13" ht="13.5" thickBot="1">
      <c r="A1" s="406" t="s">
        <v>217</v>
      </c>
      <c r="B1" s="406"/>
      <c r="C1" s="406"/>
      <c r="D1" s="406"/>
      <c r="E1" s="293" t="s">
        <v>418</v>
      </c>
      <c r="F1" s="406">
        <v>2021</v>
      </c>
      <c r="G1" s="406"/>
      <c r="H1" s="406" t="s">
        <v>66</v>
      </c>
      <c r="I1" s="406"/>
      <c r="J1" s="406"/>
      <c r="K1" s="406"/>
      <c r="L1" s="406"/>
      <c r="M1" s="406"/>
    </row>
    <row r="2" spans="1:14" s="211" customFormat="1" ht="20.25" customHeight="1" thickBot="1">
      <c r="A2" s="402" t="s">
        <v>299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4"/>
      <c r="N2"/>
    </row>
    <row r="3" spans="1:14" s="211" customFormat="1" ht="16.5" thickBot="1">
      <c r="A3" s="399" t="s">
        <v>300</v>
      </c>
      <c r="B3" s="400"/>
      <c r="C3" s="400"/>
      <c r="D3" s="400"/>
      <c r="E3" s="400"/>
      <c r="F3" s="401"/>
      <c r="G3" s="220"/>
      <c r="H3" s="407" t="s">
        <v>301</v>
      </c>
      <c r="I3" s="408"/>
      <c r="J3" s="408"/>
      <c r="K3" s="408"/>
      <c r="L3" s="408"/>
      <c r="M3" s="409"/>
      <c r="N3"/>
    </row>
    <row r="4" spans="1:14" s="299" customFormat="1" ht="16.5" thickBot="1">
      <c r="A4" s="397" t="s">
        <v>54</v>
      </c>
      <c r="B4" s="398"/>
      <c r="C4" s="398"/>
      <c r="D4" s="398"/>
      <c r="E4" s="295" t="str">
        <f>+E1</f>
        <v>Final</v>
      </c>
      <c r="F4" s="296"/>
      <c r="G4" s="297"/>
      <c r="H4" s="397" t="s">
        <v>55</v>
      </c>
      <c r="I4" s="398"/>
      <c r="J4" s="398"/>
      <c r="K4" s="398"/>
      <c r="L4" s="295" t="str">
        <f>+E1</f>
        <v>Final</v>
      </c>
      <c r="M4" s="296"/>
      <c r="N4" s="298"/>
    </row>
    <row r="5" spans="1:13" s="7" customFormat="1" ht="13.5" thickBot="1">
      <c r="A5" s="135"/>
      <c r="B5" s="92" t="s">
        <v>8</v>
      </c>
      <c r="C5" s="128"/>
      <c r="D5" s="129" t="s">
        <v>9</v>
      </c>
      <c r="E5" s="160" t="s">
        <v>6</v>
      </c>
      <c r="F5" s="93" t="s">
        <v>23</v>
      </c>
      <c r="H5" s="136"/>
      <c r="I5" s="137" t="s">
        <v>8</v>
      </c>
      <c r="J5" s="138"/>
      <c r="K5" s="139" t="s">
        <v>9</v>
      </c>
      <c r="L5" s="160" t="s">
        <v>6</v>
      </c>
      <c r="M5" s="140" t="s">
        <v>23</v>
      </c>
    </row>
    <row r="6" spans="1:13" ht="12.75">
      <c r="A6" s="216" t="s">
        <v>51</v>
      </c>
      <c r="B6" s="8">
        <f>' Mx1 A'!B6</f>
        <v>10</v>
      </c>
      <c r="C6" s="6" t="str">
        <f>' Mx1 A'!C6</f>
        <v>Jason</v>
      </c>
      <c r="D6" s="6" t="str">
        <f>' Mx1 A'!D6</f>
        <v>Meara</v>
      </c>
      <c r="E6" s="110" t="str">
        <f>' Mx1 A'!E6</f>
        <v>Loghbrickland</v>
      </c>
      <c r="F6" s="9">
        <f>' Mx1 A'!F6</f>
        <v>297</v>
      </c>
      <c r="H6" s="216" t="s">
        <v>386</v>
      </c>
      <c r="I6" s="8">
        <f>'Mx2 A'!B6</f>
        <v>66</v>
      </c>
      <c r="J6" s="6" t="str">
        <f>'Mx2 A'!C6</f>
        <v>Conor</v>
      </c>
      <c r="K6" s="6" t="str">
        <f>'Mx2 A'!D6</f>
        <v>Mullan</v>
      </c>
      <c r="L6" s="110" t="str">
        <f>'Mx2 A'!E6</f>
        <v>Crossgar</v>
      </c>
      <c r="M6" s="9">
        <f>'Mx2 A'!F6</f>
        <v>285</v>
      </c>
    </row>
    <row r="7" spans="1:13" ht="12.75">
      <c r="A7" s="99" t="s">
        <v>24</v>
      </c>
      <c r="B7" s="91">
        <f>' Mx1 A'!B7</f>
        <v>17</v>
      </c>
      <c r="C7" s="98" t="str">
        <f>' Mx1 A'!C7</f>
        <v>Luke</v>
      </c>
      <c r="D7" s="98" t="str">
        <f>' Mx1 A'!D7</f>
        <v>Smith</v>
      </c>
      <c r="E7" s="107" t="str">
        <f>' Mx1 A'!E7</f>
        <v>-</v>
      </c>
      <c r="F7" s="94">
        <f>' Mx1 A'!F7</f>
        <v>284</v>
      </c>
      <c r="H7" s="99" t="s">
        <v>24</v>
      </c>
      <c r="I7" s="91">
        <f>'Mx2 A'!B7</f>
        <v>7</v>
      </c>
      <c r="J7" s="98" t="str">
        <f>'Mx2 A'!C7</f>
        <v>Aaron</v>
      </c>
      <c r="K7" s="98" t="str">
        <f>'Mx2 A'!D7</f>
        <v>Gardiner</v>
      </c>
      <c r="L7" s="107" t="str">
        <f>'Mx2 A'!E7</f>
        <v>-</v>
      </c>
      <c r="M7" s="94">
        <f>'Mx2 A'!F7</f>
        <v>259</v>
      </c>
    </row>
    <row r="8" spans="1:13" ht="12.75">
      <c r="A8" s="100" t="s">
        <v>25</v>
      </c>
      <c r="B8" s="92">
        <f>' Mx1 A'!B8</f>
        <v>51</v>
      </c>
      <c r="C8" s="3" t="str">
        <f>' Mx1 A'!C8</f>
        <v>Jay</v>
      </c>
      <c r="D8" s="98" t="str">
        <f>' Mx1 A'!D8</f>
        <v>McCrum</v>
      </c>
      <c r="E8" s="108" t="str">
        <f>' Mx1 A'!E8</f>
        <v>-</v>
      </c>
      <c r="F8" s="93">
        <f>' Mx1 A'!F8</f>
        <v>258</v>
      </c>
      <c r="H8" s="100" t="s">
        <v>25</v>
      </c>
      <c r="I8" s="92">
        <f>'Mx2 A'!B8</f>
        <v>32</v>
      </c>
      <c r="J8" s="98" t="str">
        <f>'Mx2 A'!C8</f>
        <v>Tony</v>
      </c>
      <c r="K8" s="3" t="str">
        <f>'Mx2 A'!D8</f>
        <v>Conlon</v>
      </c>
      <c r="L8" s="108" t="str">
        <f>'Mx2 A'!E8</f>
        <v>-</v>
      </c>
      <c r="M8" s="93">
        <f>'Mx2 A'!F8</f>
        <v>158</v>
      </c>
    </row>
    <row r="9" spans="1:13" ht="12.75">
      <c r="A9" s="99" t="s">
        <v>26</v>
      </c>
      <c r="B9" s="91">
        <f>' Mx1 A'!B9</f>
        <v>41</v>
      </c>
      <c r="C9" s="98" t="str">
        <f>' Mx1 A'!C9</f>
        <v>Nathan</v>
      </c>
      <c r="D9" s="98" t="str">
        <f>' Mx1 A'!D9</f>
        <v>Green</v>
      </c>
      <c r="E9" s="107" t="str">
        <f>' Mx1 A'!E9</f>
        <v>-</v>
      </c>
      <c r="F9" s="94">
        <f>' Mx1 A'!F9</f>
        <v>243</v>
      </c>
      <c r="H9" s="99" t="s">
        <v>26</v>
      </c>
      <c r="I9" s="91">
        <f>'Mx2 A'!B9</f>
        <v>19</v>
      </c>
      <c r="J9" s="3" t="str">
        <f>'Mx2 A'!C9</f>
        <v>David </v>
      </c>
      <c r="K9" s="98" t="str">
        <f>'Mx2 A'!D9</f>
        <v>Russell</v>
      </c>
      <c r="L9" s="107" t="str">
        <f>'Mx2 A'!E9</f>
        <v>Comber</v>
      </c>
      <c r="M9" s="94">
        <f>'Mx2 A'!F9</f>
        <v>122</v>
      </c>
    </row>
    <row r="10" spans="1:13" ht="12.75">
      <c r="A10" s="100" t="s">
        <v>27</v>
      </c>
      <c r="B10" s="92">
        <f>' Mx1 A'!B10</f>
        <v>91</v>
      </c>
      <c r="C10" s="3" t="str">
        <f>' Mx1 A'!C10</f>
        <v>Ryan </v>
      </c>
      <c r="D10" s="3" t="str">
        <f>' Mx1 A'!D10</f>
        <v>Adair</v>
      </c>
      <c r="E10" s="108" t="str">
        <f>' Mx1 A'!E10</f>
        <v>-</v>
      </c>
      <c r="F10" s="93">
        <f>' Mx1 A'!F10</f>
        <v>192</v>
      </c>
      <c r="H10" s="100" t="s">
        <v>27</v>
      </c>
      <c r="I10" s="92">
        <f>'Mx2 A'!B10</f>
        <v>313</v>
      </c>
      <c r="J10" s="98" t="str">
        <f>'Mx2 A'!C10</f>
        <v>Jordon </v>
      </c>
      <c r="K10" s="3" t="str">
        <f>'Mx2 A'!D10</f>
        <v>Keogh</v>
      </c>
      <c r="L10" s="108" t="str">
        <f>'Mx2 A'!E10</f>
        <v>-</v>
      </c>
      <c r="M10" s="93">
        <f>'Mx2 A'!F10</f>
        <v>75</v>
      </c>
    </row>
    <row r="11" spans="1:13" ht="12.75">
      <c r="A11" s="99" t="s">
        <v>28</v>
      </c>
      <c r="B11" s="91">
        <f>' Mx1 A'!B11</f>
        <v>57</v>
      </c>
      <c r="C11" s="98" t="str">
        <f>' Mx1 A'!C11</f>
        <v>Richard</v>
      </c>
      <c r="D11" s="98" t="str">
        <f>' Mx1 A'!D11</f>
        <v>Bird</v>
      </c>
      <c r="E11" s="107" t="str">
        <f>' Mx1 A'!E11</f>
        <v>-</v>
      </c>
      <c r="F11" s="94">
        <f>' Mx1 A'!F11</f>
        <v>180</v>
      </c>
      <c r="H11" s="99" t="s">
        <v>28</v>
      </c>
      <c r="I11" s="91">
        <f>'Mx2 A'!B11</f>
        <v>166</v>
      </c>
      <c r="J11" s="98" t="str">
        <f>'Mx2 A'!C11</f>
        <v>Jack</v>
      </c>
      <c r="K11" s="98" t="str">
        <f>'Mx2 A'!D11</f>
        <v>Moore</v>
      </c>
      <c r="L11" s="107" t="str">
        <f>'Mx2 A'!E11</f>
        <v>-</v>
      </c>
      <c r="M11" s="94">
        <f>'Mx2 A'!F11</f>
        <v>62</v>
      </c>
    </row>
    <row r="12" spans="1:13" ht="12.75">
      <c r="A12" s="100" t="s">
        <v>29</v>
      </c>
      <c r="B12" s="92">
        <f>' Mx1 A'!B12</f>
        <v>11</v>
      </c>
      <c r="C12" s="3" t="str">
        <f>' Mx1 A'!C12</f>
        <v>Ricky</v>
      </c>
      <c r="D12" s="3" t="str">
        <f>' Mx1 A'!D12</f>
        <v>Watt</v>
      </c>
      <c r="E12" s="108" t="str">
        <f>' Mx1 A'!E12</f>
        <v>-</v>
      </c>
      <c r="F12" s="93">
        <f>' Mx1 A'!F12</f>
        <v>159</v>
      </c>
      <c r="H12" s="100" t="s">
        <v>29</v>
      </c>
      <c r="I12" s="92">
        <f>'Mx2 A'!B12</f>
        <v>15</v>
      </c>
      <c r="J12" s="3" t="str">
        <f>'Mx2 A'!C12</f>
        <v>Ryan</v>
      </c>
      <c r="K12" s="3" t="str">
        <f>'Mx2 A'!D12</f>
        <v>Mawhinney</v>
      </c>
      <c r="L12" s="108" t="str">
        <f>'Mx2 A'!E12</f>
        <v>-</v>
      </c>
      <c r="M12" s="93">
        <f>'Mx2 A'!F12</f>
        <v>49</v>
      </c>
    </row>
    <row r="13" spans="1:13" ht="12.75">
      <c r="A13" s="99" t="s">
        <v>30</v>
      </c>
      <c r="B13" s="91">
        <f>' Mx1 A'!B13</f>
        <v>130</v>
      </c>
      <c r="C13" s="98" t="str">
        <f>' Mx1 A'!C13</f>
        <v>Rhys</v>
      </c>
      <c r="D13" s="98" t="str">
        <f>' Mx1 A'!D13</f>
        <v>Graham</v>
      </c>
      <c r="E13" s="107" t="str">
        <f>' Mx1 A'!E13</f>
        <v>-</v>
      </c>
      <c r="F13" s="94">
        <f>' Mx1 A'!F13</f>
        <v>151</v>
      </c>
      <c r="H13" s="99" t="s">
        <v>30</v>
      </c>
      <c r="I13" s="91">
        <f>'Mx2 A'!B13</f>
        <v>18</v>
      </c>
      <c r="J13" s="98" t="str">
        <f>'Mx2 A'!C13</f>
        <v>Mark</v>
      </c>
      <c r="K13" s="98" t="str">
        <f>'Mx2 A'!D13</f>
        <v>Dynes</v>
      </c>
      <c r="L13" s="107" t="str">
        <f>'Mx2 A'!E13</f>
        <v>-</v>
      </c>
      <c r="M13" s="94">
        <f>'Mx2 A'!F13</f>
        <v>42</v>
      </c>
    </row>
    <row r="14" spans="1:13" ht="12.75">
      <c r="A14" s="100" t="s">
        <v>31</v>
      </c>
      <c r="B14" s="92">
        <f>' Mx1 A'!B14</f>
        <v>268</v>
      </c>
      <c r="C14" s="3" t="str">
        <f>' Mx1 A'!C14</f>
        <v>Paul</v>
      </c>
      <c r="D14" s="3" t="str">
        <f>' Mx1 A'!D14</f>
        <v>Atkinson</v>
      </c>
      <c r="E14" s="108" t="str">
        <f>' Mx1 A'!E14</f>
        <v>Ballycalre</v>
      </c>
      <c r="F14" s="93">
        <f>' Mx1 A'!F14</f>
        <v>140</v>
      </c>
      <c r="H14" s="100" t="s">
        <v>31</v>
      </c>
      <c r="I14" s="92">
        <f>'Mx2 A'!B14</f>
        <v>52</v>
      </c>
      <c r="J14" s="3" t="str">
        <f>'Mx2 A'!C14</f>
        <v>Stephen</v>
      </c>
      <c r="K14" s="3" t="str">
        <f>'Mx2 A'!D14</f>
        <v>Kelly</v>
      </c>
      <c r="L14" s="108" t="str">
        <f>'Mx2 A'!E14</f>
        <v>-</v>
      </c>
      <c r="M14" s="93">
        <f>'Mx2 A'!F14</f>
        <v>33</v>
      </c>
    </row>
    <row r="15" spans="1:19" ht="12.75">
      <c r="A15" s="99" t="s">
        <v>32</v>
      </c>
      <c r="B15" s="91">
        <f>' Mx1 A'!B15</f>
        <v>42</v>
      </c>
      <c r="C15" s="98" t="str">
        <f>' Mx1 A'!C15</f>
        <v>Jonny</v>
      </c>
      <c r="D15" s="98" t="str">
        <f>' Mx1 A'!D15</f>
        <v>Presto</v>
      </c>
      <c r="E15" s="107" t="str">
        <f>' Mx1 A'!E15</f>
        <v>-</v>
      </c>
      <c r="F15" s="94">
        <f>' Mx1 A'!F15</f>
        <v>111</v>
      </c>
      <c r="H15" s="99" t="s">
        <v>32</v>
      </c>
      <c r="I15" s="91">
        <f>'Mx2 A'!B15</f>
        <v>0</v>
      </c>
      <c r="J15" s="98">
        <f>'Mx2 A'!C15</f>
        <v>0</v>
      </c>
      <c r="K15" s="98">
        <f>'Mx2 A'!D15</f>
        <v>0</v>
      </c>
      <c r="L15" s="107" t="str">
        <f>'Mx2 A'!E15</f>
        <v>-</v>
      </c>
      <c r="M15" s="94">
        <f>'Mx2 A'!F15</f>
        <v>0</v>
      </c>
      <c r="Q15" s="3"/>
      <c r="R15" s="3"/>
      <c r="S15" s="92"/>
    </row>
    <row r="16" spans="1:13" ht="14.25" customHeight="1" thickBot="1">
      <c r="A16" s="405" t="s">
        <v>56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</row>
    <row r="17" spans="1:19" ht="17.25" thickBot="1">
      <c r="A17" s="412" t="s">
        <v>302</v>
      </c>
      <c r="B17" s="413"/>
      <c r="C17" s="413"/>
      <c r="D17" s="413"/>
      <c r="E17" s="413"/>
      <c r="F17" s="414"/>
      <c r="G17" s="294"/>
      <c r="H17" s="412" t="s">
        <v>303</v>
      </c>
      <c r="I17" s="413"/>
      <c r="J17" s="413"/>
      <c r="K17" s="413"/>
      <c r="L17" s="413"/>
      <c r="M17" s="414"/>
      <c r="P17" s="92"/>
      <c r="Q17" s="132"/>
      <c r="R17" s="132"/>
      <c r="S17" s="133"/>
    </row>
    <row r="18" spans="1:19" s="298" customFormat="1" ht="16.5" customHeight="1" thickBot="1">
      <c r="A18" s="410" t="s">
        <v>44</v>
      </c>
      <c r="B18" s="411"/>
      <c r="C18" s="411"/>
      <c r="D18" s="411"/>
      <c r="E18" s="300" t="str">
        <f>+E1</f>
        <v>Final</v>
      </c>
      <c r="F18" s="301"/>
      <c r="H18" s="410" t="s">
        <v>45</v>
      </c>
      <c r="I18" s="411"/>
      <c r="J18" s="411"/>
      <c r="K18" s="411"/>
      <c r="L18" s="300" t="str">
        <f>+E1</f>
        <v>Final</v>
      </c>
      <c r="M18" s="301"/>
      <c r="P18" s="302"/>
      <c r="Q18" s="303"/>
      <c r="R18" s="303"/>
      <c r="S18" s="304"/>
    </row>
    <row r="19" spans="1:19" s="7" customFormat="1" ht="15.75" thickBot="1">
      <c r="A19" s="127"/>
      <c r="B19" s="92" t="s">
        <v>8</v>
      </c>
      <c r="C19" s="128"/>
      <c r="D19" s="129" t="s">
        <v>9</v>
      </c>
      <c r="E19" s="160" t="s">
        <v>6</v>
      </c>
      <c r="F19" s="130" t="s">
        <v>23</v>
      </c>
      <c r="H19" s="135"/>
      <c r="I19" s="92" t="s">
        <v>8</v>
      </c>
      <c r="K19" s="129" t="s">
        <v>9</v>
      </c>
      <c r="L19" s="160" t="s">
        <v>6</v>
      </c>
      <c r="M19" s="93" t="s">
        <v>23</v>
      </c>
      <c r="P19" s="92"/>
      <c r="Q19" s="132"/>
      <c r="R19" s="132"/>
      <c r="S19" s="133"/>
    </row>
    <row r="20" spans="1:19" ht="12.75" customHeight="1">
      <c r="A20" s="216" t="s">
        <v>386</v>
      </c>
      <c r="B20" s="90">
        <f>+' Mx1 B'!B6</f>
        <v>19</v>
      </c>
      <c r="C20" s="90" t="str">
        <f>+' Mx1 B'!C6</f>
        <v>Bobby</v>
      </c>
      <c r="D20" s="90" t="str">
        <f>+' Mx1 B'!D6</f>
        <v>Irwin</v>
      </c>
      <c r="E20" s="90" t="str">
        <f>+' Mx1 B'!E6</f>
        <v>-</v>
      </c>
      <c r="F20" s="95">
        <f>+' Mx1 B'!F6</f>
        <v>329</v>
      </c>
      <c r="H20" s="216" t="s">
        <v>386</v>
      </c>
      <c r="I20" s="90">
        <f>+'Mx2 B'!B6</f>
        <v>945</v>
      </c>
      <c r="J20" s="90" t="str">
        <f>+'Mx2 B'!C6</f>
        <v>Niall</v>
      </c>
      <c r="K20" s="90" t="str">
        <f>+'Mx2 B'!D6</f>
        <v>Cregan</v>
      </c>
      <c r="L20" s="90" t="str">
        <f>+'Mx2 B'!E6</f>
        <v>-</v>
      </c>
      <c r="M20" s="95">
        <f>+'Mx2 B'!F6</f>
        <v>367</v>
      </c>
      <c r="P20" s="92"/>
      <c r="Q20" s="132"/>
      <c r="R20" s="132"/>
      <c r="S20" s="133"/>
    </row>
    <row r="21" spans="1:19" ht="12.75" customHeight="1">
      <c r="A21" s="99" t="s">
        <v>24</v>
      </c>
      <c r="B21" s="91">
        <f>+' Mx1 B'!B7</f>
        <v>178</v>
      </c>
      <c r="C21" s="91" t="str">
        <f>+' Mx1 B'!C7</f>
        <v>John</v>
      </c>
      <c r="D21" s="91" t="str">
        <f>+' Mx1 B'!D7</f>
        <v>Robb</v>
      </c>
      <c r="E21" s="91" t="str">
        <f>+' Mx1 B'!E7</f>
        <v>-</v>
      </c>
      <c r="F21" s="94">
        <f>+' Mx1 B'!F7</f>
        <v>294</v>
      </c>
      <c r="H21" s="99" t="s">
        <v>24</v>
      </c>
      <c r="I21" s="91">
        <f>+'Mx2 B'!B7</f>
        <v>760</v>
      </c>
      <c r="J21" s="91" t="str">
        <f>+'Mx2 B'!C7</f>
        <v>Scott</v>
      </c>
      <c r="K21" s="91" t="str">
        <f>+'Mx2 B'!D7</f>
        <v>Fisher</v>
      </c>
      <c r="L21" s="91" t="str">
        <f>+'Mx2 B'!E7</f>
        <v>-</v>
      </c>
      <c r="M21" s="94">
        <f>+'Mx2 B'!F7</f>
        <v>257</v>
      </c>
      <c r="P21" s="92"/>
      <c r="Q21" s="132"/>
      <c r="R21" s="132"/>
      <c r="S21" s="133"/>
    </row>
    <row r="22" spans="1:13" ht="12.75" customHeight="1">
      <c r="A22" s="100" t="s">
        <v>25</v>
      </c>
      <c r="B22" s="91">
        <f>+' Mx1 B'!B8</f>
        <v>994</v>
      </c>
      <c r="C22" s="91" t="str">
        <f>+' Mx1 B'!C8</f>
        <v>Ross</v>
      </c>
      <c r="D22" s="91" t="str">
        <f>+' Mx1 B'!D8</f>
        <v>Adair</v>
      </c>
      <c r="E22" s="91" t="str">
        <f>+' Mx1 B'!E8</f>
        <v>-</v>
      </c>
      <c r="F22" s="94">
        <f>+' Mx1 B'!F8</f>
        <v>264</v>
      </c>
      <c r="H22" s="100" t="s">
        <v>25</v>
      </c>
      <c r="I22" s="91">
        <f>+'Mx2 B'!B8</f>
        <v>333</v>
      </c>
      <c r="J22" s="91" t="str">
        <f>+'Mx2 B'!C8</f>
        <v>Tony</v>
      </c>
      <c r="K22" s="91" t="str">
        <f>+'Mx2 B'!D8</f>
        <v>McCann</v>
      </c>
      <c r="L22" s="91" t="str">
        <f>+'Mx2 B'!E8</f>
        <v>-</v>
      </c>
      <c r="M22" s="94">
        <f>+'Mx2 B'!F8</f>
        <v>190</v>
      </c>
    </row>
    <row r="23" spans="1:13" ht="12.75" customHeight="1">
      <c r="A23" s="99" t="s">
        <v>26</v>
      </c>
      <c r="B23" s="91">
        <f>+' Mx1 B'!B9</f>
        <v>45</v>
      </c>
      <c r="C23" s="91" t="str">
        <f>+' Mx1 B'!C9</f>
        <v>Ivan</v>
      </c>
      <c r="D23" s="91" t="str">
        <f>+' Mx1 B'!D9</f>
        <v>Kerr</v>
      </c>
      <c r="E23" s="91" t="str">
        <f>+' Mx1 B'!E9</f>
        <v>-</v>
      </c>
      <c r="F23" s="94">
        <f>+' Mx1 B'!F9</f>
        <v>193</v>
      </c>
      <c r="H23" s="99" t="s">
        <v>26</v>
      </c>
      <c r="I23" s="91">
        <f>+'Mx2 B'!B9</f>
        <v>84</v>
      </c>
      <c r="J23" s="91" t="str">
        <f>+'Mx2 B'!C9</f>
        <v>Reece</v>
      </c>
      <c r="K23" s="91" t="str">
        <f>+'Mx2 B'!D9</f>
        <v>Ross</v>
      </c>
      <c r="L23" s="91" t="str">
        <f>+'Mx2 B'!E9</f>
        <v>-</v>
      </c>
      <c r="M23" s="94">
        <f>+'Mx2 B'!F9</f>
        <v>182</v>
      </c>
    </row>
    <row r="24" spans="1:13" ht="12.75" customHeight="1" thickBot="1">
      <c r="A24" s="102" t="s">
        <v>27</v>
      </c>
      <c r="B24" s="97">
        <f>+' Mx1 B'!B10</f>
        <v>703</v>
      </c>
      <c r="C24" s="97" t="str">
        <f>+' Mx1 B'!C10</f>
        <v>Anthony</v>
      </c>
      <c r="D24" s="97" t="str">
        <f>+' Mx1 B'!D10</f>
        <v>Lyle</v>
      </c>
      <c r="E24" s="97" t="str">
        <f>+' Mx1 B'!E10</f>
        <v>-</v>
      </c>
      <c r="F24" s="96">
        <f>+' Mx1 B'!F10</f>
        <v>157</v>
      </c>
      <c r="H24" s="102" t="s">
        <v>27</v>
      </c>
      <c r="I24" s="97">
        <f>+'Mx2 B'!B10</f>
        <v>167</v>
      </c>
      <c r="J24" s="97" t="str">
        <f>+'Mx2 B'!C10</f>
        <v>Jamie</v>
      </c>
      <c r="K24" s="97" t="str">
        <f>+'Mx2 B'!D10</f>
        <v>Mottram</v>
      </c>
      <c r="L24" s="97" t="str">
        <f>+'Mx2 B'!E10</f>
        <v>-</v>
      </c>
      <c r="M24" s="96">
        <f>+'Mx2 B'!F10</f>
        <v>141</v>
      </c>
    </row>
    <row r="25" spans="1:13" ht="12.75" customHeight="1">
      <c r="A25" s="151" t="s">
        <v>28</v>
      </c>
      <c r="B25" s="90">
        <f>+' Mx1 B'!B11</f>
        <v>76</v>
      </c>
      <c r="C25" s="90" t="str">
        <f>+' Mx1 B'!C11</f>
        <v>Ashley</v>
      </c>
      <c r="D25" s="90" t="str">
        <f>+' Mx1 B'!D11</f>
        <v>Allerton</v>
      </c>
      <c r="E25" s="90" t="str">
        <f>+' Mx1 B'!E11</f>
        <v>-</v>
      </c>
      <c r="F25" s="95">
        <f>+' Mx1 B'!F11</f>
        <v>100</v>
      </c>
      <c r="H25" s="151" t="s">
        <v>28</v>
      </c>
      <c r="I25" s="90">
        <f>+'Mx2 B'!B11</f>
        <v>171</v>
      </c>
      <c r="J25" s="90" t="str">
        <f>+'Mx2 B'!C11</f>
        <v>Aaron</v>
      </c>
      <c r="K25" s="90" t="str">
        <f>+'Mx2 B'!D11</f>
        <v>McGregor</v>
      </c>
      <c r="L25" s="90" t="str">
        <f>+'Mx2 B'!E11</f>
        <v>-</v>
      </c>
      <c r="M25" s="95">
        <f>+'Mx2 B'!F11</f>
        <v>118</v>
      </c>
    </row>
    <row r="26" spans="1:13" ht="12.75" customHeight="1">
      <c r="A26" s="100" t="s">
        <v>29</v>
      </c>
      <c r="B26" s="91">
        <f>+' Mx1 B'!B12</f>
        <v>122</v>
      </c>
      <c r="C26" s="91" t="str">
        <f>+' Mx1 B'!C12</f>
        <v>Trevor</v>
      </c>
      <c r="D26" s="91" t="str">
        <f>+' Mx1 B'!D12</f>
        <v>Cubitt</v>
      </c>
      <c r="E26" s="91" t="str">
        <f>+' Mx1 B'!E12</f>
        <v>-</v>
      </c>
      <c r="F26" s="94">
        <f>+' Mx1 B'!F12</f>
        <v>97</v>
      </c>
      <c r="H26" s="100" t="s">
        <v>29</v>
      </c>
      <c r="I26" s="91">
        <f>+'Mx2 B'!B12</f>
        <v>69</v>
      </c>
      <c r="J26" s="91" t="str">
        <f>+'Mx2 B'!C12</f>
        <v>Keaton</v>
      </c>
      <c r="K26" s="91" t="str">
        <f>+'Mx2 B'!D12</f>
        <v>Stewart</v>
      </c>
      <c r="L26" s="91" t="str">
        <f>+'Mx2 B'!E12</f>
        <v>-</v>
      </c>
      <c r="M26" s="94">
        <f>+'Mx2 B'!F12</f>
        <v>112</v>
      </c>
    </row>
    <row r="27" spans="1:13" ht="12.75" customHeight="1">
      <c r="A27" s="99" t="s">
        <v>30</v>
      </c>
      <c r="B27" s="91">
        <f>+' Mx1 B'!B13</f>
        <v>23</v>
      </c>
      <c r="C27" s="91" t="str">
        <f>+' Mx1 B'!C13</f>
        <v>Ben</v>
      </c>
      <c r="D27" s="91" t="str">
        <f>+' Mx1 B'!D13</f>
        <v>McCambley</v>
      </c>
      <c r="E27" s="91" t="str">
        <f>+' Mx1 B'!E13</f>
        <v>-</v>
      </c>
      <c r="F27" s="94">
        <f>+' Mx1 B'!F13</f>
        <v>94</v>
      </c>
      <c r="H27" s="99" t="s">
        <v>30</v>
      </c>
      <c r="I27" s="91">
        <f>+'Mx2 B'!B13</f>
        <v>332</v>
      </c>
      <c r="J27" s="91" t="str">
        <f>+'Mx2 B'!C13</f>
        <v>Josh</v>
      </c>
      <c r="K27" s="91" t="str">
        <f>+'Mx2 B'!D13</f>
        <v>Quinn</v>
      </c>
      <c r="L27" s="91" t="str">
        <f>+'Mx2 B'!E13</f>
        <v>-</v>
      </c>
      <c r="M27" s="94">
        <f>+'Mx2 B'!F13</f>
        <v>107</v>
      </c>
    </row>
    <row r="28" spans="1:13" ht="12.75" customHeight="1">
      <c r="A28" s="101" t="s">
        <v>31</v>
      </c>
      <c r="B28" s="91">
        <f>+' Mx1 B'!B14</f>
        <v>103</v>
      </c>
      <c r="C28" s="91" t="str">
        <f>+' Mx1 B'!C14</f>
        <v>Joel</v>
      </c>
      <c r="D28" s="91" t="str">
        <f>+' Mx1 B'!D14</f>
        <v>Brown</v>
      </c>
      <c r="E28" s="91" t="str">
        <f>+' Mx1 B'!E14</f>
        <v>-</v>
      </c>
      <c r="F28" s="94">
        <f>+' Mx1 B'!F14</f>
        <v>88</v>
      </c>
      <c r="H28" s="100" t="s">
        <v>31</v>
      </c>
      <c r="I28" s="91">
        <f>+'Mx2 B'!B14</f>
        <v>299</v>
      </c>
      <c r="J28" s="91" t="str">
        <f>+'Mx2 B'!C14</f>
        <v>Johnny </v>
      </c>
      <c r="K28" s="91" t="str">
        <f>+'Mx2 B'!D14</f>
        <v>Haywood</v>
      </c>
      <c r="L28" s="91" t="str">
        <f>+'Mx2 B'!E14</f>
        <v>-</v>
      </c>
      <c r="M28" s="94">
        <f>+'Mx2 B'!F14</f>
        <v>99</v>
      </c>
    </row>
    <row r="29" spans="1:13" ht="12.75" customHeight="1" thickBot="1">
      <c r="A29" s="126" t="s">
        <v>32</v>
      </c>
      <c r="B29" s="97">
        <f>+' Mx1 B'!B15</f>
        <v>312</v>
      </c>
      <c r="C29" s="97" t="str">
        <f>+' Mx1 B'!C15</f>
        <v>Jonathan</v>
      </c>
      <c r="D29" s="97" t="str">
        <f>+' Mx1 B'!D15</f>
        <v>Lawlor</v>
      </c>
      <c r="E29" s="97" t="str">
        <f>+' Mx1 B'!E15</f>
        <v>-</v>
      </c>
      <c r="F29" s="96">
        <f>+' Mx1 B'!F15</f>
        <v>60</v>
      </c>
      <c r="H29" s="126" t="s">
        <v>32</v>
      </c>
      <c r="I29" s="97" t="str">
        <f>+'Mx2 B'!B15</f>
        <v>151x</v>
      </c>
      <c r="J29" s="97" t="str">
        <f>+'Mx2 B'!C15</f>
        <v>Scott</v>
      </c>
      <c r="K29" s="97" t="str">
        <f>+'Mx2 B'!D15</f>
        <v>Bailey</v>
      </c>
      <c r="L29" s="97" t="str">
        <f>+'Mx2 B'!E15</f>
        <v>-</v>
      </c>
      <c r="M29" s="96">
        <f>+'Mx2 B'!F15</f>
        <v>81</v>
      </c>
    </row>
    <row r="30" spans="1:13" ht="13.5" thickBot="1">
      <c r="A30" s="405" t="s">
        <v>57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</row>
    <row r="31" spans="1:13" ht="12.75">
      <c r="A31" s="221" t="s">
        <v>67</v>
      </c>
      <c r="B31" s="222"/>
      <c r="C31" s="223"/>
      <c r="D31" s="222"/>
      <c r="E31" s="224">
        <f>+F1</f>
        <v>2021</v>
      </c>
      <c r="F31" s="225"/>
      <c r="G31" s="220"/>
      <c r="H31" s="221" t="s">
        <v>68</v>
      </c>
      <c r="I31" s="222"/>
      <c r="J31" s="218"/>
      <c r="K31" s="217"/>
      <c r="L31" s="224">
        <f>+F1</f>
        <v>2021</v>
      </c>
      <c r="M31" s="219"/>
    </row>
    <row r="32" spans="1:13" s="298" customFormat="1" ht="16.5" thickBot="1">
      <c r="A32" s="397" t="s">
        <v>183</v>
      </c>
      <c r="B32" s="398"/>
      <c r="C32" s="398"/>
      <c r="D32" s="398"/>
      <c r="E32" s="295" t="str">
        <f>+E1</f>
        <v>Final</v>
      </c>
      <c r="F32" s="296"/>
      <c r="H32" s="397" t="s">
        <v>184</v>
      </c>
      <c r="I32" s="398"/>
      <c r="J32" s="398"/>
      <c r="K32" s="398"/>
      <c r="L32" s="295" t="str">
        <f>+E1</f>
        <v>Final</v>
      </c>
      <c r="M32" s="296"/>
    </row>
    <row r="33" spans="1:13" ht="13.5" thickBot="1">
      <c r="A33" s="4"/>
      <c r="B33" s="8" t="s">
        <v>8</v>
      </c>
      <c r="C33" s="6" t="s">
        <v>38</v>
      </c>
      <c r="D33" s="5" t="s">
        <v>9</v>
      </c>
      <c r="E33" s="160" t="s">
        <v>6</v>
      </c>
      <c r="F33" s="9" t="s">
        <v>23</v>
      </c>
      <c r="H33" s="135"/>
      <c r="I33" s="92" t="s">
        <v>8</v>
      </c>
      <c r="J33" s="3" t="s">
        <v>38</v>
      </c>
      <c r="K33" s="2" t="s">
        <v>9</v>
      </c>
      <c r="L33" s="160" t="s">
        <v>6</v>
      </c>
      <c r="M33" s="93" t="s">
        <v>23</v>
      </c>
    </row>
    <row r="34" spans="1:13" ht="12.75">
      <c r="A34" s="335" t="s">
        <v>386</v>
      </c>
      <c r="B34" s="90">
        <f>+'C MX1'!B6</f>
        <v>771</v>
      </c>
      <c r="C34" s="103" t="str">
        <f>+'C MX1'!C6</f>
        <v>Paul</v>
      </c>
      <c r="D34" s="103" t="str">
        <f>+'C MX1'!D6</f>
        <v>Carey</v>
      </c>
      <c r="E34" s="103" t="str">
        <f>+'C MX1'!E6</f>
        <v>-</v>
      </c>
      <c r="F34" s="95">
        <f>+'C MX1'!F6</f>
        <v>333</v>
      </c>
      <c r="H34" s="335" t="s">
        <v>386</v>
      </c>
      <c r="I34" s="90">
        <f>+'C MX2'!B6</f>
        <v>212</v>
      </c>
      <c r="J34" s="103" t="str">
        <f>+'C MX2'!C6</f>
        <v>Colin</v>
      </c>
      <c r="K34" s="103" t="str">
        <f>+'C MX2'!D6</f>
        <v>Ross</v>
      </c>
      <c r="L34" s="103" t="str">
        <f>+'C MX2'!E6</f>
        <v>-</v>
      </c>
      <c r="M34" s="95">
        <f>+'C MX2'!F6</f>
        <v>334</v>
      </c>
    </row>
    <row r="35" spans="1:13" ht="12.75">
      <c r="A35" s="99" t="s">
        <v>24</v>
      </c>
      <c r="B35" s="91">
        <f>+'C MX1'!B7</f>
        <v>293</v>
      </c>
      <c r="C35" s="98" t="str">
        <f>+'C MX1'!C7</f>
        <v>Stephen</v>
      </c>
      <c r="D35" s="98" t="str">
        <f>+'C MX1'!D7</f>
        <v>Gabbey</v>
      </c>
      <c r="E35" s="98" t="str">
        <f>+'C MX1'!E7</f>
        <v>-</v>
      </c>
      <c r="F35" s="94">
        <f>+'C MX1'!F7</f>
        <v>289</v>
      </c>
      <c r="H35" s="99" t="s">
        <v>24</v>
      </c>
      <c r="I35" s="91">
        <f>+'C MX2'!B7</f>
        <v>460</v>
      </c>
      <c r="J35" s="98" t="str">
        <f>+'C MX2'!C7</f>
        <v>Oisin</v>
      </c>
      <c r="K35" s="98" t="str">
        <f>+'C MX2'!D7</f>
        <v>McAteer</v>
      </c>
      <c r="L35" s="98" t="str">
        <f>+'C MX2'!E7</f>
        <v>-</v>
      </c>
      <c r="M35" s="94">
        <f>+'C MX2'!F7</f>
        <v>264</v>
      </c>
    </row>
    <row r="36" spans="1:13" ht="12.75">
      <c r="A36" s="100" t="s">
        <v>25</v>
      </c>
      <c r="B36" s="91">
        <f>+'C MX1'!B8</f>
        <v>260</v>
      </c>
      <c r="C36" s="98" t="str">
        <f>+'C MX1'!C8</f>
        <v>Stephen</v>
      </c>
      <c r="D36" s="98" t="str">
        <f>+'C MX1'!D8</f>
        <v>Maitland</v>
      </c>
      <c r="E36" s="98" t="str">
        <f>+'C MX1'!E8</f>
        <v>-</v>
      </c>
      <c r="F36" s="94">
        <f>+'C MX1'!F8</f>
        <v>219</v>
      </c>
      <c r="H36" s="100" t="s">
        <v>25</v>
      </c>
      <c r="I36" s="91">
        <f>+'C MX2'!B8</f>
        <v>343</v>
      </c>
      <c r="J36" s="98" t="str">
        <f>+'C MX2'!C8</f>
        <v>Ryan</v>
      </c>
      <c r="K36" s="98" t="str">
        <f>+'C MX2'!D8</f>
        <v>Heaney</v>
      </c>
      <c r="L36" s="98" t="str">
        <f>+'C MX2'!E8</f>
        <v>-</v>
      </c>
      <c r="M36" s="94">
        <f>+'C MX2'!F8</f>
        <v>238</v>
      </c>
    </row>
    <row r="37" spans="1:13" ht="12.75">
      <c r="A37" s="99" t="s">
        <v>26</v>
      </c>
      <c r="B37" s="91">
        <f>+'C MX1'!B9</f>
        <v>46</v>
      </c>
      <c r="C37" s="98" t="str">
        <f>+'C MX1'!C9</f>
        <v>Melanie</v>
      </c>
      <c r="D37" s="98" t="str">
        <f>+'C MX1'!D9</f>
        <v>Griffiths</v>
      </c>
      <c r="E37" s="98" t="str">
        <f>+'C MX1'!E9</f>
        <v>-</v>
      </c>
      <c r="F37" s="94">
        <f>+'C MX1'!F9</f>
        <v>215</v>
      </c>
      <c r="H37" s="99" t="s">
        <v>26</v>
      </c>
      <c r="I37" s="91" t="str">
        <f>+'C MX2'!B9</f>
        <v>23x</v>
      </c>
      <c r="J37" s="98" t="str">
        <f>+'C MX2'!C9</f>
        <v>Jack </v>
      </c>
      <c r="K37" s="98" t="str">
        <f>+'C MX2'!D9</f>
        <v>Willis</v>
      </c>
      <c r="L37" s="98" t="str">
        <f>+'C MX2'!E9</f>
        <v>-</v>
      </c>
      <c r="M37" s="94">
        <f>+'C MX2'!F9</f>
        <v>208</v>
      </c>
    </row>
    <row r="38" spans="1:13" ht="12.75">
      <c r="A38" s="100" t="s">
        <v>27</v>
      </c>
      <c r="B38" s="91">
        <f>+'C MX1'!B10</f>
        <v>430</v>
      </c>
      <c r="C38" s="98" t="str">
        <f>+'C MX1'!C10</f>
        <v>Graham</v>
      </c>
      <c r="D38" s="98" t="str">
        <f>+'C MX1'!D10</f>
        <v>Caldwell</v>
      </c>
      <c r="E38" s="98" t="str">
        <f>+'C MX1'!E10</f>
        <v>-</v>
      </c>
      <c r="F38" s="94">
        <f>+'C MX1'!F10</f>
        <v>214</v>
      </c>
      <c r="H38" s="100" t="s">
        <v>27</v>
      </c>
      <c r="I38" s="91">
        <f>+'C MX2'!B10</f>
        <v>191</v>
      </c>
      <c r="J38" s="98" t="str">
        <f>+'C MX2'!C10</f>
        <v>Luke</v>
      </c>
      <c r="K38" s="98" t="str">
        <f>+'C MX2'!D10</f>
        <v>Simpson</v>
      </c>
      <c r="L38" s="98" t="str">
        <f>+'C MX2'!E10</f>
        <v>-</v>
      </c>
      <c r="M38" s="94">
        <f>+'C MX2'!F10</f>
        <v>156</v>
      </c>
    </row>
    <row r="39" spans="1:13" ht="12.75">
      <c r="A39" s="99" t="s">
        <v>28</v>
      </c>
      <c r="B39" s="91">
        <f>+'C MX1'!B11</f>
        <v>329</v>
      </c>
      <c r="C39" s="98" t="str">
        <f>+'C MX1'!C11</f>
        <v>Richard</v>
      </c>
      <c r="D39" s="98" t="str">
        <f>+'C MX1'!D11</f>
        <v>Greer</v>
      </c>
      <c r="E39" s="98" t="str">
        <f>+'C MX1'!E11</f>
        <v>-</v>
      </c>
      <c r="F39" s="94">
        <f>+'C MX1'!F11</f>
        <v>209</v>
      </c>
      <c r="H39" s="99" t="s">
        <v>28</v>
      </c>
      <c r="I39" s="91">
        <f>+'C MX2'!B11</f>
        <v>119</v>
      </c>
      <c r="J39" s="98" t="str">
        <f>+'C MX2'!C11</f>
        <v>Andrew</v>
      </c>
      <c r="K39" s="98" t="str">
        <f>+'C MX2'!D11</f>
        <v>Kerr</v>
      </c>
      <c r="L39" s="98" t="str">
        <f>+'C MX2'!E11</f>
        <v>-</v>
      </c>
      <c r="M39" s="94">
        <f>+'C MX2'!F11</f>
        <v>149</v>
      </c>
    </row>
    <row r="40" spans="1:13" ht="12.75">
      <c r="A40" s="100" t="s">
        <v>29</v>
      </c>
      <c r="B40" s="91">
        <f>+'C MX1'!B12</f>
        <v>518</v>
      </c>
      <c r="C40" s="98" t="str">
        <f>+'C MX1'!C12</f>
        <v>Ruairi</v>
      </c>
      <c r="D40" s="98" t="str">
        <f>+'C MX1'!D12</f>
        <v>Grimes</v>
      </c>
      <c r="E40" s="98" t="str">
        <f>+'C MX1'!E12</f>
        <v>-</v>
      </c>
      <c r="F40" s="94">
        <f>+'C MX1'!F12</f>
        <v>207</v>
      </c>
      <c r="H40" s="100" t="s">
        <v>29</v>
      </c>
      <c r="I40" s="91">
        <f>+'C MX2'!B12</f>
        <v>545</v>
      </c>
      <c r="J40" s="98" t="str">
        <f>+'C MX2'!C12</f>
        <v>Patrick</v>
      </c>
      <c r="K40" s="98" t="str">
        <f>+'C MX2'!D12</f>
        <v>McMullan</v>
      </c>
      <c r="L40" s="98" t="str">
        <f>+'C MX2'!E12</f>
        <v>-</v>
      </c>
      <c r="M40" s="94">
        <f>+'C MX2'!F12</f>
        <v>145</v>
      </c>
    </row>
    <row r="41" spans="1:13" ht="12.75">
      <c r="A41" s="99" t="s">
        <v>30</v>
      </c>
      <c r="B41" s="91">
        <f>+'C MX1'!B13</f>
        <v>777</v>
      </c>
      <c r="C41" s="98" t="str">
        <f>+'C MX1'!C13</f>
        <v>Davey</v>
      </c>
      <c r="D41" s="98" t="str">
        <f>+'C MX1'!D13</f>
        <v>Mulligan</v>
      </c>
      <c r="E41" s="98" t="str">
        <f>+'C MX1'!E13</f>
        <v>-</v>
      </c>
      <c r="F41" s="94">
        <f>+'C MX1'!F13</f>
        <v>123</v>
      </c>
      <c r="H41" s="99" t="s">
        <v>30</v>
      </c>
      <c r="I41" s="91">
        <f>+'C MX2'!B13</f>
        <v>472</v>
      </c>
      <c r="J41" s="98" t="str">
        <f>+'C MX2'!C13</f>
        <v>David</v>
      </c>
      <c r="K41" s="98" t="str">
        <f>+'C MX2'!D13</f>
        <v>Moore</v>
      </c>
      <c r="L41" s="98" t="str">
        <f>+'C MX2'!E13</f>
        <v>-</v>
      </c>
      <c r="M41" s="94">
        <f>+'C MX2'!F13</f>
        <v>142</v>
      </c>
    </row>
    <row r="42" spans="1:13" ht="12.75">
      <c r="A42" s="100" t="s">
        <v>31</v>
      </c>
      <c r="B42" s="91">
        <f>+'C MX1'!B14</f>
        <v>444</v>
      </c>
      <c r="C42" s="98" t="str">
        <f>+'C MX1'!C14</f>
        <v>Jack</v>
      </c>
      <c r="D42" s="98" t="str">
        <f>+'C MX1'!D14</f>
        <v>Shepherd</v>
      </c>
      <c r="E42" s="98" t="str">
        <f>+'C MX1'!E14</f>
        <v>-</v>
      </c>
      <c r="F42" s="94">
        <f>+'C MX1'!F14</f>
        <v>123</v>
      </c>
      <c r="H42" s="100" t="s">
        <v>31</v>
      </c>
      <c r="I42" s="91">
        <f>+'C MX2'!B14</f>
        <v>516</v>
      </c>
      <c r="J42" s="98" t="str">
        <f>+'C MX2'!C14</f>
        <v>David</v>
      </c>
      <c r="K42" s="98" t="str">
        <f>+'C MX2'!D14</f>
        <v>Malcolm</v>
      </c>
      <c r="L42" s="98">
        <f>+'C MX2'!E14</f>
        <v>0</v>
      </c>
      <c r="M42" s="94">
        <f>+'C MX2'!F14</f>
        <v>109</v>
      </c>
    </row>
    <row r="43" spans="1:13" ht="13.5" thickBot="1">
      <c r="A43" s="126" t="s">
        <v>32</v>
      </c>
      <c r="B43" s="97">
        <f>+'C MX1'!B15</f>
        <v>357</v>
      </c>
      <c r="C43" s="104" t="str">
        <f>+'C MX1'!C15</f>
        <v>David </v>
      </c>
      <c r="D43" s="104" t="str">
        <f>+'C MX1'!D15</f>
        <v>McKnight</v>
      </c>
      <c r="E43" s="104" t="str">
        <f>+'C MX1'!E15</f>
        <v>-</v>
      </c>
      <c r="F43" s="96">
        <f>+'C MX1'!F15</f>
        <v>95</v>
      </c>
      <c r="G43" s="69"/>
      <c r="H43" s="126" t="s">
        <v>32</v>
      </c>
      <c r="I43" s="97">
        <f>+'C MX2'!B15</f>
        <v>578</v>
      </c>
      <c r="J43" s="104" t="str">
        <f>+'C MX2'!C15</f>
        <v>Johnny</v>
      </c>
      <c r="K43" s="104" t="str">
        <f>+'C MX2'!D15</f>
        <v>Carolan</v>
      </c>
      <c r="L43" s="104" t="str">
        <f>+'C MX2'!E15</f>
        <v>-</v>
      </c>
      <c r="M43" s="96">
        <f>+'C MX2'!F15</f>
        <v>103</v>
      </c>
    </row>
    <row r="44" spans="1:11" ht="12.75">
      <c r="A44" s="1"/>
      <c r="D44" s="2"/>
      <c r="H44" s="1"/>
      <c r="K44" s="2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16">
    <mergeCell ref="H1:M1"/>
    <mergeCell ref="A1:D1"/>
    <mergeCell ref="F1:G1"/>
    <mergeCell ref="H3:M3"/>
    <mergeCell ref="A18:D18"/>
    <mergeCell ref="H18:K18"/>
    <mergeCell ref="A4:D4"/>
    <mergeCell ref="H4:K4"/>
    <mergeCell ref="A17:F17"/>
    <mergeCell ref="H17:M17"/>
    <mergeCell ref="A32:D32"/>
    <mergeCell ref="H32:K32"/>
    <mergeCell ref="A3:F3"/>
    <mergeCell ref="A2:M2"/>
    <mergeCell ref="A16:M16"/>
    <mergeCell ref="A30:M30"/>
  </mergeCells>
  <printOptions/>
  <pageMargins left="0.35433070866141736" right="0.15748031496062992" top="0.35433070866141736" bottom="0.1574803149606299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showGridLines="0" zoomScalePageLayoutView="0" workbookViewId="0" topLeftCell="A1">
      <selection activeCell="A3" sqref="A3:F3"/>
    </sheetView>
  </sheetViews>
  <sheetFormatPr defaultColWidth="0" defaultRowHeight="12.75" zeroHeight="1"/>
  <cols>
    <col min="1" max="1" width="5.140625" style="11" customWidth="1"/>
    <col min="2" max="2" width="8.421875" style="2" customWidth="1"/>
    <col min="3" max="3" width="8.57421875" style="3" customWidth="1"/>
    <col min="4" max="4" width="12.00390625" style="2" customWidth="1"/>
    <col min="5" max="5" width="12.8515625" style="11" customWidth="1"/>
    <col min="6" max="6" width="7.8515625" style="2" customWidth="1"/>
    <col min="7" max="21" width="5.57421875" style="11" customWidth="1"/>
    <col min="22" max="24" width="5.57421875" style="11" hidden="1" customWidth="1"/>
    <col min="25" max="25" width="1.57421875" style="11" customWidth="1"/>
    <col min="26" max="36" width="5.57421875" style="11" hidden="1" customWidth="1"/>
    <col min="37" max="16384" width="9.140625" style="11" hidden="1" customWidth="1"/>
  </cols>
  <sheetData>
    <row r="1" spans="1:25" s="165" customFormat="1" ht="25.5" thickBot="1">
      <c r="A1" s="448" t="s">
        <v>185</v>
      </c>
      <c r="B1" s="449"/>
      <c r="C1" s="450"/>
      <c r="D1" s="451" t="s">
        <v>6</v>
      </c>
      <c r="E1" s="452"/>
      <c r="F1" s="453"/>
      <c r="G1" s="421" t="s">
        <v>0</v>
      </c>
      <c r="H1" s="422"/>
      <c r="I1" s="423"/>
      <c r="J1" s="418" t="s">
        <v>1</v>
      </c>
      <c r="K1" s="419"/>
      <c r="L1" s="420"/>
      <c r="M1" s="418" t="s">
        <v>2</v>
      </c>
      <c r="N1" s="419"/>
      <c r="O1" s="420"/>
      <c r="P1" s="418" t="s">
        <v>3</v>
      </c>
      <c r="Q1" s="419"/>
      <c r="R1" s="420"/>
      <c r="S1" s="418" t="s">
        <v>4</v>
      </c>
      <c r="T1" s="419"/>
      <c r="U1" s="420"/>
      <c r="V1" s="418" t="s">
        <v>5</v>
      </c>
      <c r="W1" s="419"/>
      <c r="X1" s="440"/>
      <c r="Y1" s="135"/>
    </row>
    <row r="2" spans="1:25" s="164" customFormat="1" ht="13.5" thickBot="1">
      <c r="A2" s="425" t="s">
        <v>297</v>
      </c>
      <c r="B2" s="426"/>
      <c r="C2" s="426"/>
      <c r="D2" s="426"/>
      <c r="E2" s="426"/>
      <c r="F2" s="427"/>
      <c r="G2" s="433" t="s">
        <v>266</v>
      </c>
      <c r="H2" s="434"/>
      <c r="I2" s="435"/>
      <c r="J2" s="442" t="s">
        <v>159</v>
      </c>
      <c r="K2" s="443"/>
      <c r="L2" s="444"/>
      <c r="M2" s="442" t="s">
        <v>307</v>
      </c>
      <c r="N2" s="443"/>
      <c r="O2" s="444"/>
      <c r="P2" s="445" t="s">
        <v>310</v>
      </c>
      <c r="Q2" s="446"/>
      <c r="R2" s="447"/>
      <c r="S2" s="445" t="s">
        <v>387</v>
      </c>
      <c r="T2" s="446"/>
      <c r="U2" s="447"/>
      <c r="V2" s="445" t="s">
        <v>38</v>
      </c>
      <c r="W2" s="446"/>
      <c r="X2" s="447"/>
      <c r="Y2" s="244"/>
    </row>
    <row r="3" spans="1:25" s="164" customFormat="1" ht="15.75">
      <c r="A3" s="436" t="s">
        <v>187</v>
      </c>
      <c r="B3" s="437"/>
      <c r="C3" s="437"/>
      <c r="D3" s="437"/>
      <c r="E3" s="437"/>
      <c r="F3" s="438"/>
      <c r="G3" s="433" t="s">
        <v>267</v>
      </c>
      <c r="H3" s="434"/>
      <c r="I3" s="439"/>
      <c r="J3" s="433" t="s">
        <v>63</v>
      </c>
      <c r="K3" s="434"/>
      <c r="L3" s="439"/>
      <c r="M3" s="433" t="s">
        <v>308</v>
      </c>
      <c r="N3" s="434"/>
      <c r="O3" s="439"/>
      <c r="P3" s="433" t="s">
        <v>311</v>
      </c>
      <c r="Q3" s="441"/>
      <c r="R3" s="439"/>
      <c r="S3" s="433" t="s">
        <v>388</v>
      </c>
      <c r="T3" s="441"/>
      <c r="U3" s="439"/>
      <c r="V3" s="433" t="s">
        <v>38</v>
      </c>
      <c r="W3" s="441"/>
      <c r="X3" s="439"/>
      <c r="Y3" s="135"/>
    </row>
    <row r="4" spans="1:25" s="164" customFormat="1" ht="14.25" thickBot="1">
      <c r="A4" s="428" t="s">
        <v>50</v>
      </c>
      <c r="B4" s="429"/>
      <c r="C4" s="429"/>
      <c r="D4" s="430"/>
      <c r="E4" s="429"/>
      <c r="F4" s="431"/>
      <c r="G4" s="415" t="s">
        <v>268</v>
      </c>
      <c r="H4" s="416"/>
      <c r="I4" s="432"/>
      <c r="J4" s="415" t="s">
        <v>69</v>
      </c>
      <c r="K4" s="416"/>
      <c r="L4" s="417"/>
      <c r="M4" s="415" t="s">
        <v>309</v>
      </c>
      <c r="N4" s="416"/>
      <c r="O4" s="417"/>
      <c r="P4" s="415" t="s">
        <v>312</v>
      </c>
      <c r="Q4" s="416"/>
      <c r="R4" s="417"/>
      <c r="S4" s="415" t="s">
        <v>389</v>
      </c>
      <c r="T4" s="416"/>
      <c r="U4" s="417"/>
      <c r="V4" s="415" t="s">
        <v>38</v>
      </c>
      <c r="W4" s="416"/>
      <c r="X4" s="417"/>
      <c r="Y4" s="135"/>
    </row>
    <row r="5" spans="1:25" s="38" customFormat="1" ht="14.25" thickBot="1">
      <c r="A5" s="168" t="s">
        <v>7</v>
      </c>
      <c r="B5" s="169" t="s">
        <v>8</v>
      </c>
      <c r="C5" s="424" t="s">
        <v>9</v>
      </c>
      <c r="D5" s="424"/>
      <c r="E5" s="345">
        <f>+F6-F7</f>
        <v>13</v>
      </c>
      <c r="F5" s="503" t="s">
        <v>10</v>
      </c>
      <c r="G5" s="289" t="s">
        <v>11</v>
      </c>
      <c r="H5" s="289" t="s">
        <v>12</v>
      </c>
      <c r="I5" s="291" t="s">
        <v>49</v>
      </c>
      <c r="J5" s="292" t="s">
        <v>11</v>
      </c>
      <c r="K5" s="289" t="s">
        <v>12</v>
      </c>
      <c r="L5" s="291" t="s">
        <v>49</v>
      </c>
      <c r="M5" s="289" t="s">
        <v>11</v>
      </c>
      <c r="N5" s="289" t="s">
        <v>12</v>
      </c>
      <c r="O5" s="291" t="s">
        <v>49</v>
      </c>
      <c r="P5" s="289" t="s">
        <v>11</v>
      </c>
      <c r="Q5" s="289" t="s">
        <v>12</v>
      </c>
      <c r="R5" s="291" t="s">
        <v>49</v>
      </c>
      <c r="S5" s="289" t="s">
        <v>11</v>
      </c>
      <c r="T5" s="289" t="s">
        <v>12</v>
      </c>
      <c r="U5" s="291" t="s">
        <v>49</v>
      </c>
      <c r="V5" s="289" t="s">
        <v>11</v>
      </c>
      <c r="W5" s="289" t="s">
        <v>12</v>
      </c>
      <c r="X5" s="242" t="s">
        <v>49</v>
      </c>
      <c r="Y5" s="243"/>
    </row>
    <row r="6" spans="1:25" s="21" customFormat="1" ht="13.5" thickTop="1">
      <c r="A6" s="205" t="s">
        <v>386</v>
      </c>
      <c r="B6" s="336">
        <v>10</v>
      </c>
      <c r="C6" s="336" t="s">
        <v>13</v>
      </c>
      <c r="D6" s="336" t="s">
        <v>53</v>
      </c>
      <c r="E6" s="337" t="s">
        <v>197</v>
      </c>
      <c r="F6" s="52">
        <f aca="true" t="shared" si="0" ref="F6:F31">SUM(G6:Y6)</f>
        <v>297</v>
      </c>
      <c r="G6" s="62">
        <v>25</v>
      </c>
      <c r="H6" s="339">
        <v>25</v>
      </c>
      <c r="I6" s="339">
        <v>25</v>
      </c>
      <c r="J6" s="62">
        <v>25</v>
      </c>
      <c r="K6" s="339">
        <v>25</v>
      </c>
      <c r="L6" s="63">
        <v>25</v>
      </c>
      <c r="M6" s="152">
        <v>25</v>
      </c>
      <c r="N6" s="153">
        <v>25</v>
      </c>
      <c r="O6" s="153">
        <v>22</v>
      </c>
      <c r="P6" s="24"/>
      <c r="Q6" s="14"/>
      <c r="R6" s="25"/>
      <c r="S6" s="24">
        <v>25</v>
      </c>
      <c r="T6" s="14">
        <v>25</v>
      </c>
      <c r="U6" s="25">
        <v>25</v>
      </c>
      <c r="V6" s="24"/>
      <c r="W6" s="14"/>
      <c r="X6" s="14"/>
      <c r="Y6" s="62"/>
    </row>
    <row r="7" spans="1:25" s="18" customFormat="1" ht="13.5" customHeight="1">
      <c r="A7" s="46">
        <v>2</v>
      </c>
      <c r="B7" s="124">
        <v>17</v>
      </c>
      <c r="C7" s="124" t="s">
        <v>148</v>
      </c>
      <c r="D7" s="124" t="s">
        <v>155</v>
      </c>
      <c r="E7" s="67" t="s">
        <v>6</v>
      </c>
      <c r="F7" s="43">
        <f t="shared" si="0"/>
        <v>284</v>
      </c>
      <c r="G7" s="58">
        <v>20</v>
      </c>
      <c r="H7" s="19">
        <v>16</v>
      </c>
      <c r="I7" s="19">
        <v>22</v>
      </c>
      <c r="J7" s="58">
        <v>22</v>
      </c>
      <c r="K7" s="19">
        <v>16</v>
      </c>
      <c r="L7" s="64">
        <v>20</v>
      </c>
      <c r="M7" s="26">
        <v>18</v>
      </c>
      <c r="N7" s="15">
        <v>20</v>
      </c>
      <c r="O7" s="15">
        <v>25</v>
      </c>
      <c r="P7" s="26">
        <v>20</v>
      </c>
      <c r="Q7" s="15">
        <v>18</v>
      </c>
      <c r="R7" s="27">
        <v>16</v>
      </c>
      <c r="S7" s="26">
        <v>20</v>
      </c>
      <c r="T7" s="15">
        <v>20</v>
      </c>
      <c r="U7" s="27">
        <v>11</v>
      </c>
      <c r="V7" s="26"/>
      <c r="W7" s="15"/>
      <c r="X7" s="15"/>
      <c r="Y7" s="62"/>
    </row>
    <row r="8" spans="1:25" s="18" customFormat="1" ht="12.75">
      <c r="A8" s="46">
        <v>3</v>
      </c>
      <c r="B8" s="124">
        <v>51</v>
      </c>
      <c r="C8" s="124" t="s">
        <v>136</v>
      </c>
      <c r="D8" s="338" t="s">
        <v>131</v>
      </c>
      <c r="E8" s="98" t="s">
        <v>6</v>
      </c>
      <c r="F8" s="43">
        <f t="shared" si="0"/>
        <v>258</v>
      </c>
      <c r="G8" s="58">
        <v>16</v>
      </c>
      <c r="H8" s="124">
        <v>15</v>
      </c>
      <c r="I8" s="124">
        <v>16</v>
      </c>
      <c r="J8" s="58">
        <v>16</v>
      </c>
      <c r="K8" s="19">
        <v>15</v>
      </c>
      <c r="L8" s="64">
        <v>16</v>
      </c>
      <c r="M8" s="26">
        <v>20</v>
      </c>
      <c r="N8" s="15">
        <v>14</v>
      </c>
      <c r="O8" s="15">
        <v>18</v>
      </c>
      <c r="P8" s="26">
        <v>18</v>
      </c>
      <c r="Q8" s="15">
        <v>20</v>
      </c>
      <c r="R8" s="27">
        <v>20</v>
      </c>
      <c r="S8" s="26">
        <v>18</v>
      </c>
      <c r="T8" s="15">
        <v>18</v>
      </c>
      <c r="U8" s="27">
        <v>18</v>
      </c>
      <c r="V8" s="26"/>
      <c r="W8" s="15"/>
      <c r="X8" s="15"/>
      <c r="Y8" s="62"/>
    </row>
    <row r="9" spans="1:25" s="18" customFormat="1" ht="12.75">
      <c r="A9" s="46">
        <f aca="true" t="shared" si="1" ref="A9:A30">+A8+1</f>
        <v>4</v>
      </c>
      <c r="B9" s="19">
        <v>41</v>
      </c>
      <c r="C9" s="19" t="s">
        <v>127</v>
      </c>
      <c r="D9" s="19" t="s">
        <v>169</v>
      </c>
      <c r="E9" s="67" t="s">
        <v>6</v>
      </c>
      <c r="F9" s="43">
        <f t="shared" si="0"/>
        <v>243</v>
      </c>
      <c r="G9" s="58">
        <v>14</v>
      </c>
      <c r="H9" s="124">
        <v>14</v>
      </c>
      <c r="I9" s="124">
        <v>18</v>
      </c>
      <c r="J9" s="58">
        <v>15</v>
      </c>
      <c r="K9" s="19">
        <v>18</v>
      </c>
      <c r="L9" s="64">
        <v>18</v>
      </c>
      <c r="M9" s="26">
        <v>13</v>
      </c>
      <c r="N9" s="15">
        <v>15</v>
      </c>
      <c r="O9" s="15">
        <v>16</v>
      </c>
      <c r="P9" s="26">
        <v>16</v>
      </c>
      <c r="Q9" s="15">
        <v>16</v>
      </c>
      <c r="R9" s="27">
        <v>18</v>
      </c>
      <c r="S9" s="26">
        <v>16</v>
      </c>
      <c r="T9" s="15">
        <v>16</v>
      </c>
      <c r="U9" s="27">
        <v>20</v>
      </c>
      <c r="V9" s="26"/>
      <c r="W9" s="15"/>
      <c r="X9" s="15"/>
      <c r="Y9" s="62"/>
    </row>
    <row r="10" spans="1:25" s="18" customFormat="1" ht="12.75" customHeight="1" thickBot="1">
      <c r="A10" s="47">
        <f t="shared" si="1"/>
        <v>5</v>
      </c>
      <c r="B10" s="366">
        <v>91</v>
      </c>
      <c r="C10" s="13" t="s">
        <v>213</v>
      </c>
      <c r="D10" s="13" t="s">
        <v>196</v>
      </c>
      <c r="E10" s="327" t="s">
        <v>6</v>
      </c>
      <c r="F10" s="45">
        <f t="shared" si="0"/>
        <v>192</v>
      </c>
      <c r="G10" s="59">
        <v>11</v>
      </c>
      <c r="H10" s="20">
        <v>10</v>
      </c>
      <c r="I10" s="20">
        <v>13</v>
      </c>
      <c r="J10" s="59"/>
      <c r="K10" s="20"/>
      <c r="L10" s="65"/>
      <c r="M10" s="28">
        <v>16</v>
      </c>
      <c r="N10" s="16">
        <v>16</v>
      </c>
      <c r="O10" s="16">
        <v>14</v>
      </c>
      <c r="P10" s="28">
        <v>22</v>
      </c>
      <c r="Q10" s="16">
        <v>22</v>
      </c>
      <c r="R10" s="29">
        <v>22</v>
      </c>
      <c r="S10" s="32">
        <v>15</v>
      </c>
      <c r="T10" s="33">
        <v>15</v>
      </c>
      <c r="U10" s="34">
        <v>16</v>
      </c>
      <c r="V10" s="28"/>
      <c r="W10" s="16"/>
      <c r="X10" s="16"/>
      <c r="Y10" s="62"/>
    </row>
    <row r="11" spans="1:25" s="18" customFormat="1" ht="12.75">
      <c r="A11" s="48">
        <f t="shared" si="1"/>
        <v>6</v>
      </c>
      <c r="B11" s="23">
        <v>57</v>
      </c>
      <c r="C11" s="23" t="s">
        <v>16</v>
      </c>
      <c r="D11" s="394" t="s">
        <v>39</v>
      </c>
      <c r="E11" s="159" t="s">
        <v>6</v>
      </c>
      <c r="F11" s="44">
        <f t="shared" si="0"/>
        <v>180</v>
      </c>
      <c r="G11" s="60">
        <v>18</v>
      </c>
      <c r="H11" s="10">
        <v>20</v>
      </c>
      <c r="I11" s="10">
        <v>14</v>
      </c>
      <c r="J11" s="60">
        <v>20</v>
      </c>
      <c r="K11" s="61">
        <v>22</v>
      </c>
      <c r="L11" s="66">
        <v>22</v>
      </c>
      <c r="M11" s="30">
        <v>22</v>
      </c>
      <c r="N11" s="23">
        <v>22</v>
      </c>
      <c r="O11" s="23">
        <v>20</v>
      </c>
      <c r="P11" s="60"/>
      <c r="Q11" s="61"/>
      <c r="R11" s="66"/>
      <c r="S11" s="35"/>
      <c r="T11" s="36"/>
      <c r="U11" s="37"/>
      <c r="V11" s="35"/>
      <c r="W11" s="36"/>
      <c r="X11" s="36"/>
      <c r="Y11" s="62"/>
    </row>
    <row r="12" spans="1:25" s="18" customFormat="1" ht="12.75" customHeight="1">
      <c r="A12" s="46">
        <f t="shared" si="1"/>
        <v>7</v>
      </c>
      <c r="B12" s="146">
        <v>11</v>
      </c>
      <c r="C12" s="19" t="s">
        <v>227</v>
      </c>
      <c r="D12" s="19" t="s">
        <v>226</v>
      </c>
      <c r="E12" s="67" t="s">
        <v>6</v>
      </c>
      <c r="F12" s="43">
        <f t="shared" si="0"/>
        <v>159</v>
      </c>
      <c r="G12" s="58">
        <v>8</v>
      </c>
      <c r="H12" s="124">
        <v>7</v>
      </c>
      <c r="I12" s="124">
        <v>9</v>
      </c>
      <c r="J12" s="58">
        <v>11</v>
      </c>
      <c r="K12" s="19">
        <v>11</v>
      </c>
      <c r="L12" s="64">
        <v>12</v>
      </c>
      <c r="M12" s="26">
        <v>7</v>
      </c>
      <c r="N12" s="15">
        <v>8</v>
      </c>
      <c r="O12" s="15">
        <v>9</v>
      </c>
      <c r="P12" s="26">
        <v>14</v>
      </c>
      <c r="Q12" s="15">
        <v>15</v>
      </c>
      <c r="R12" s="27">
        <v>14</v>
      </c>
      <c r="S12" s="26">
        <v>11</v>
      </c>
      <c r="T12" s="15">
        <v>11</v>
      </c>
      <c r="U12" s="27">
        <v>12</v>
      </c>
      <c r="V12" s="26"/>
      <c r="W12" s="15"/>
      <c r="X12" s="15"/>
      <c r="Y12" s="62"/>
    </row>
    <row r="13" spans="1:25" s="18" customFormat="1" ht="13.5" customHeight="1">
      <c r="A13" s="46">
        <f t="shared" si="1"/>
        <v>8</v>
      </c>
      <c r="B13" s="146">
        <v>130</v>
      </c>
      <c r="C13" s="124" t="s">
        <v>142</v>
      </c>
      <c r="D13" s="124" t="s">
        <v>129</v>
      </c>
      <c r="E13" s="141" t="s">
        <v>6</v>
      </c>
      <c r="F13" s="43">
        <f t="shared" si="0"/>
        <v>151</v>
      </c>
      <c r="G13" s="58">
        <v>9</v>
      </c>
      <c r="H13" s="19">
        <v>8</v>
      </c>
      <c r="I13" s="19">
        <v>11</v>
      </c>
      <c r="J13" s="58">
        <v>14</v>
      </c>
      <c r="K13" s="19">
        <v>14</v>
      </c>
      <c r="L13" s="64">
        <v>15</v>
      </c>
      <c r="M13" s="26">
        <v>12</v>
      </c>
      <c r="N13" s="15">
        <v>12</v>
      </c>
      <c r="O13" s="15">
        <v>13</v>
      </c>
      <c r="P13" s="26"/>
      <c r="Q13" s="15"/>
      <c r="R13" s="27"/>
      <c r="S13" s="26">
        <v>14</v>
      </c>
      <c r="T13" s="15">
        <v>14</v>
      </c>
      <c r="U13" s="27">
        <v>15</v>
      </c>
      <c r="V13" s="26"/>
      <c r="W13" s="15"/>
      <c r="X13" s="15"/>
      <c r="Y13" s="62"/>
    </row>
    <row r="14" spans="1:25" s="18" customFormat="1" ht="12.75">
      <c r="A14" s="46">
        <f t="shared" si="1"/>
        <v>9</v>
      </c>
      <c r="B14" s="124">
        <v>268</v>
      </c>
      <c r="C14" s="124" t="s">
        <v>61</v>
      </c>
      <c r="D14" s="124" t="s">
        <v>64</v>
      </c>
      <c r="E14" s="98" t="s">
        <v>107</v>
      </c>
      <c r="F14" s="43">
        <f t="shared" si="0"/>
        <v>140</v>
      </c>
      <c r="G14" s="123">
        <v>10</v>
      </c>
      <c r="H14" s="19">
        <v>9</v>
      </c>
      <c r="I14" s="19">
        <v>10</v>
      </c>
      <c r="J14" s="58">
        <v>13</v>
      </c>
      <c r="K14" s="19">
        <v>13</v>
      </c>
      <c r="L14" s="64">
        <v>14</v>
      </c>
      <c r="M14" s="26">
        <v>11</v>
      </c>
      <c r="N14" s="15">
        <v>11</v>
      </c>
      <c r="O14" s="15">
        <v>11</v>
      </c>
      <c r="P14" s="26"/>
      <c r="Q14" s="15"/>
      <c r="R14" s="27"/>
      <c r="S14" s="26">
        <v>12</v>
      </c>
      <c r="T14" s="15">
        <v>12</v>
      </c>
      <c r="U14" s="27">
        <v>14</v>
      </c>
      <c r="V14" s="26"/>
      <c r="W14" s="15"/>
      <c r="X14" s="15"/>
      <c r="Y14" s="62"/>
    </row>
    <row r="15" spans="1:25" s="18" customFormat="1" ht="12.75" customHeight="1" thickBot="1">
      <c r="A15" s="47">
        <f t="shared" si="1"/>
        <v>10</v>
      </c>
      <c r="B15" s="16">
        <v>42</v>
      </c>
      <c r="C15" s="16" t="s">
        <v>352</v>
      </c>
      <c r="D15" s="16" t="s">
        <v>351</v>
      </c>
      <c r="E15" s="145" t="s">
        <v>6</v>
      </c>
      <c r="F15" s="45">
        <f t="shared" si="0"/>
        <v>111</v>
      </c>
      <c r="G15" s="105"/>
      <c r="H15" s="106"/>
      <c r="I15" s="20"/>
      <c r="J15" s="59"/>
      <c r="K15" s="20"/>
      <c r="L15" s="65"/>
      <c r="M15" s="28">
        <v>9</v>
      </c>
      <c r="N15" s="16">
        <v>9</v>
      </c>
      <c r="O15" s="16">
        <v>10</v>
      </c>
      <c r="P15" s="28">
        <v>15</v>
      </c>
      <c r="Q15" s="16">
        <v>14</v>
      </c>
      <c r="R15" s="29">
        <v>15</v>
      </c>
      <c r="S15" s="28">
        <v>13</v>
      </c>
      <c r="T15" s="16">
        <v>13</v>
      </c>
      <c r="U15" s="29">
        <v>13</v>
      </c>
      <c r="V15" s="28"/>
      <c r="W15" s="16"/>
      <c r="X15" s="16"/>
      <c r="Y15" s="62"/>
    </row>
    <row r="16" spans="1:25" s="18" customFormat="1" ht="12.75">
      <c r="A16" s="48">
        <f t="shared" si="1"/>
        <v>11</v>
      </c>
      <c r="B16" s="378">
        <v>35</v>
      </c>
      <c r="C16" s="61" t="s">
        <v>161</v>
      </c>
      <c r="D16" s="395" t="s">
        <v>122</v>
      </c>
      <c r="E16" s="159" t="s">
        <v>6</v>
      </c>
      <c r="F16" s="44">
        <f t="shared" si="0"/>
        <v>96</v>
      </c>
      <c r="G16" s="60">
        <v>7</v>
      </c>
      <c r="H16" s="61">
        <v>18</v>
      </c>
      <c r="I16" s="61">
        <v>20</v>
      </c>
      <c r="J16" s="60">
        <v>18</v>
      </c>
      <c r="K16" s="61">
        <v>20</v>
      </c>
      <c r="L16" s="66">
        <v>13</v>
      </c>
      <c r="M16" s="30"/>
      <c r="N16" s="23"/>
      <c r="O16" s="23"/>
      <c r="P16" s="30"/>
      <c r="Q16" s="23"/>
      <c r="R16" s="31"/>
      <c r="S16" s="30"/>
      <c r="T16" s="23"/>
      <c r="U16" s="31"/>
      <c r="V16" s="35"/>
      <c r="W16" s="36"/>
      <c r="X16" s="36"/>
      <c r="Y16" s="62"/>
    </row>
    <row r="17" spans="1:25" s="18" customFormat="1" ht="12.75" customHeight="1">
      <c r="A17" s="46">
        <f t="shared" si="1"/>
        <v>12</v>
      </c>
      <c r="B17" s="19" t="s">
        <v>212</v>
      </c>
      <c r="C17" s="19" t="s">
        <v>20</v>
      </c>
      <c r="D17" s="19" t="s">
        <v>125</v>
      </c>
      <c r="E17" s="67" t="s">
        <v>6</v>
      </c>
      <c r="F17" s="43">
        <f t="shared" si="0"/>
        <v>88</v>
      </c>
      <c r="G17" s="58">
        <v>13</v>
      </c>
      <c r="H17" s="19">
        <v>12</v>
      </c>
      <c r="I17" s="19">
        <v>15</v>
      </c>
      <c r="J17" s="58"/>
      <c r="K17" s="19"/>
      <c r="L17" s="64"/>
      <c r="M17" s="26">
        <v>15</v>
      </c>
      <c r="N17" s="15">
        <v>18</v>
      </c>
      <c r="O17" s="15">
        <v>15</v>
      </c>
      <c r="P17" s="58"/>
      <c r="Q17" s="19"/>
      <c r="R17" s="64"/>
      <c r="S17" s="26"/>
      <c r="T17" s="15"/>
      <c r="U17" s="27"/>
      <c r="V17" s="26"/>
      <c r="W17" s="15"/>
      <c r="X17" s="15"/>
      <c r="Y17" s="62"/>
    </row>
    <row r="18" spans="1:25" s="18" customFormat="1" ht="12.75">
      <c r="A18" s="46">
        <f t="shared" si="1"/>
        <v>13</v>
      </c>
      <c r="B18" s="15">
        <v>2</v>
      </c>
      <c r="C18" s="19" t="s">
        <v>382</v>
      </c>
      <c r="D18" s="19" t="s">
        <v>383</v>
      </c>
      <c r="E18" s="67" t="s">
        <v>6</v>
      </c>
      <c r="F18" s="43">
        <f t="shared" si="0"/>
        <v>75</v>
      </c>
      <c r="G18" s="123"/>
      <c r="H18" s="19"/>
      <c r="I18" s="19"/>
      <c r="J18" s="58"/>
      <c r="K18" s="19"/>
      <c r="L18" s="64"/>
      <c r="M18" s="26"/>
      <c r="N18" s="15"/>
      <c r="O18" s="15"/>
      <c r="P18" s="26">
        <v>25</v>
      </c>
      <c r="Q18" s="15">
        <v>25</v>
      </c>
      <c r="R18" s="27">
        <v>25</v>
      </c>
      <c r="S18" s="26"/>
      <c r="T18" s="15"/>
      <c r="U18" s="27"/>
      <c r="V18" s="26"/>
      <c r="W18" s="15"/>
      <c r="X18" s="15"/>
      <c r="Y18" s="62"/>
    </row>
    <row r="19" spans="1:25" s="18" customFormat="1" ht="12.75">
      <c r="A19" s="46">
        <f t="shared" si="1"/>
        <v>14</v>
      </c>
      <c r="B19" s="19">
        <v>1</v>
      </c>
      <c r="C19" s="19" t="s">
        <v>40</v>
      </c>
      <c r="D19" s="19" t="s">
        <v>53</v>
      </c>
      <c r="E19" s="67" t="s">
        <v>6</v>
      </c>
      <c r="F19" s="43">
        <f t="shared" si="0"/>
        <v>66</v>
      </c>
      <c r="G19" s="123"/>
      <c r="H19" s="124"/>
      <c r="I19" s="19"/>
      <c r="J19" s="58"/>
      <c r="K19" s="19"/>
      <c r="L19" s="64"/>
      <c r="M19" s="26"/>
      <c r="N19" s="15"/>
      <c r="O19" s="15"/>
      <c r="P19" s="26"/>
      <c r="Q19" s="15"/>
      <c r="R19" s="27"/>
      <c r="S19" s="26">
        <v>22</v>
      </c>
      <c r="T19" s="15">
        <v>22</v>
      </c>
      <c r="U19" s="27">
        <v>22</v>
      </c>
      <c r="V19" s="26"/>
      <c r="W19" s="15"/>
      <c r="X19" s="15"/>
      <c r="Y19" s="62"/>
    </row>
    <row r="20" spans="1:25" s="18" customFormat="1" ht="12.75" customHeight="1" thickBot="1">
      <c r="A20" s="47">
        <f t="shared" si="1"/>
        <v>15</v>
      </c>
      <c r="B20" s="366">
        <v>21</v>
      </c>
      <c r="C20" s="13" t="s">
        <v>14</v>
      </c>
      <c r="D20" s="13" t="s">
        <v>168</v>
      </c>
      <c r="E20" s="327" t="s">
        <v>6</v>
      </c>
      <c r="F20" s="45">
        <f t="shared" si="0"/>
        <v>54</v>
      </c>
      <c r="G20" s="59">
        <v>15</v>
      </c>
      <c r="H20" s="20">
        <v>0</v>
      </c>
      <c r="I20" s="20">
        <v>0</v>
      </c>
      <c r="J20" s="59"/>
      <c r="K20" s="20"/>
      <c r="L20" s="65"/>
      <c r="M20" s="28">
        <v>14</v>
      </c>
      <c r="N20" s="16">
        <v>13</v>
      </c>
      <c r="O20" s="16">
        <v>12</v>
      </c>
      <c r="P20" s="28"/>
      <c r="Q20" s="16"/>
      <c r="R20" s="29"/>
      <c r="S20" s="28"/>
      <c r="T20" s="16"/>
      <c r="U20" s="29"/>
      <c r="V20" s="28"/>
      <c r="W20" s="16"/>
      <c r="X20" s="16"/>
      <c r="Y20" s="62"/>
    </row>
    <row r="21" spans="1:25" s="18" customFormat="1" ht="12.75">
      <c r="A21" s="48">
        <f t="shared" si="1"/>
        <v>16</v>
      </c>
      <c r="B21" s="124">
        <v>337</v>
      </c>
      <c r="C21" s="124" t="s">
        <v>157</v>
      </c>
      <c r="D21" s="124" t="s">
        <v>158</v>
      </c>
      <c r="E21" s="117" t="s">
        <v>206</v>
      </c>
      <c r="F21" s="44">
        <f t="shared" si="0"/>
        <v>44</v>
      </c>
      <c r="G21" s="60">
        <v>22</v>
      </c>
      <c r="H21" s="10">
        <v>22</v>
      </c>
      <c r="I21" s="10">
        <v>0</v>
      </c>
      <c r="J21" s="60"/>
      <c r="K21" s="61"/>
      <c r="L21" s="66"/>
      <c r="M21" s="30"/>
      <c r="N21" s="23"/>
      <c r="O21" s="23"/>
      <c r="P21" s="30"/>
      <c r="Q21" s="23"/>
      <c r="R21" s="31"/>
      <c r="S21" s="30"/>
      <c r="T21" s="23"/>
      <c r="U21" s="31"/>
      <c r="V21" s="35"/>
      <c r="W21" s="36"/>
      <c r="X21" s="36"/>
      <c r="Y21" s="62"/>
    </row>
    <row r="22" spans="1:25" s="18" customFormat="1" ht="12.75" customHeight="1">
      <c r="A22" s="46">
        <f t="shared" si="1"/>
        <v>17</v>
      </c>
      <c r="B22" s="15">
        <v>161</v>
      </c>
      <c r="C22" s="19" t="s">
        <v>111</v>
      </c>
      <c r="D22" s="19" t="s">
        <v>175</v>
      </c>
      <c r="E22" s="67" t="s">
        <v>6</v>
      </c>
      <c r="F22" s="43">
        <f t="shared" si="0"/>
        <v>35</v>
      </c>
      <c r="G22" s="58">
        <v>12</v>
      </c>
      <c r="H22" s="124">
        <v>11</v>
      </c>
      <c r="I22" s="124">
        <v>12</v>
      </c>
      <c r="J22" s="58"/>
      <c r="K22" s="19"/>
      <c r="L22" s="64"/>
      <c r="M22" s="26"/>
      <c r="N22" s="15"/>
      <c r="O22" s="15"/>
      <c r="P22" s="26"/>
      <c r="Q22" s="15"/>
      <c r="R22" s="27"/>
      <c r="S22" s="26"/>
      <c r="T22" s="15"/>
      <c r="U22" s="27"/>
      <c r="V22" s="26"/>
      <c r="W22" s="15"/>
      <c r="X22" s="15"/>
      <c r="Y22" s="62"/>
    </row>
    <row r="23" spans="1:25" s="18" customFormat="1" ht="12.75">
      <c r="A23" s="46">
        <f t="shared" si="1"/>
        <v>18</v>
      </c>
      <c r="B23" s="15">
        <v>46</v>
      </c>
      <c r="C23" s="15" t="s">
        <v>304</v>
      </c>
      <c r="D23" s="19" t="s">
        <v>305</v>
      </c>
      <c r="E23" s="67" t="s">
        <v>6</v>
      </c>
      <c r="F23" s="43">
        <f t="shared" si="0"/>
        <v>34</v>
      </c>
      <c r="G23" s="58"/>
      <c r="H23" s="19"/>
      <c r="I23" s="19"/>
      <c r="J23" s="58">
        <v>12</v>
      </c>
      <c r="K23" s="19">
        <v>12</v>
      </c>
      <c r="L23" s="64">
        <v>10</v>
      </c>
      <c r="M23" s="26"/>
      <c r="N23" s="15"/>
      <c r="O23" s="15"/>
      <c r="P23" s="26"/>
      <c r="Q23" s="15"/>
      <c r="R23" s="27"/>
      <c r="S23" s="26"/>
      <c r="T23" s="15"/>
      <c r="U23" s="27"/>
      <c r="V23" s="26"/>
      <c r="W23" s="15"/>
      <c r="X23" s="15"/>
      <c r="Y23" s="62"/>
    </row>
    <row r="24" spans="1:25" s="18" customFormat="1" ht="12.75">
      <c r="A24" s="46">
        <f t="shared" si="1"/>
        <v>19</v>
      </c>
      <c r="B24" s="15">
        <v>1</v>
      </c>
      <c r="C24" s="15" t="s">
        <v>41</v>
      </c>
      <c r="D24" s="15" t="s">
        <v>306</v>
      </c>
      <c r="E24" s="67" t="s">
        <v>6</v>
      </c>
      <c r="F24" s="43">
        <f t="shared" si="0"/>
        <v>31</v>
      </c>
      <c r="G24" s="123"/>
      <c r="H24" s="124"/>
      <c r="I24" s="124"/>
      <c r="J24" s="58">
        <v>10</v>
      </c>
      <c r="K24" s="19">
        <v>10</v>
      </c>
      <c r="L24" s="64">
        <v>11</v>
      </c>
      <c r="M24" s="26"/>
      <c r="N24" s="15"/>
      <c r="O24" s="15"/>
      <c r="P24" s="26"/>
      <c r="Q24" s="15"/>
      <c r="R24" s="27"/>
      <c r="S24" s="26"/>
      <c r="T24" s="15"/>
      <c r="U24" s="27"/>
      <c r="V24" s="26"/>
      <c r="W24" s="15"/>
      <c r="X24" s="15"/>
      <c r="Y24" s="62"/>
    </row>
    <row r="25" spans="1:25" s="18" customFormat="1" ht="12.75" customHeight="1" thickBot="1">
      <c r="A25" s="47">
        <f t="shared" si="1"/>
        <v>20</v>
      </c>
      <c r="B25" s="366">
        <v>172</v>
      </c>
      <c r="C25" s="20" t="s">
        <v>17</v>
      </c>
      <c r="D25" s="20" t="s">
        <v>316</v>
      </c>
      <c r="E25" s="145" t="s">
        <v>6</v>
      </c>
      <c r="F25" s="45">
        <f t="shared" si="0"/>
        <v>26</v>
      </c>
      <c r="G25" s="105"/>
      <c r="H25" s="106"/>
      <c r="I25" s="106"/>
      <c r="J25" s="59"/>
      <c r="K25" s="20"/>
      <c r="L25" s="65"/>
      <c r="M25" s="28">
        <v>8</v>
      </c>
      <c r="N25" s="16">
        <v>10</v>
      </c>
      <c r="O25" s="16">
        <v>8</v>
      </c>
      <c r="P25" s="59"/>
      <c r="Q25" s="20"/>
      <c r="R25" s="29"/>
      <c r="S25" s="28"/>
      <c r="T25" s="16"/>
      <c r="U25" s="29"/>
      <c r="V25" s="28"/>
      <c r="W25" s="16"/>
      <c r="X25" s="16"/>
      <c r="Y25" s="62"/>
    </row>
    <row r="26" spans="1:25" s="18" customFormat="1" ht="12.75">
      <c r="A26" s="48">
        <f t="shared" si="1"/>
        <v>21</v>
      </c>
      <c r="B26" s="134" t="s">
        <v>215</v>
      </c>
      <c r="C26" s="134" t="s">
        <v>216</v>
      </c>
      <c r="D26" s="134" t="s">
        <v>214</v>
      </c>
      <c r="E26" s="103" t="s">
        <v>6</v>
      </c>
      <c r="F26" s="53">
        <f t="shared" si="0"/>
        <v>21</v>
      </c>
      <c r="G26" s="396">
        <v>0</v>
      </c>
      <c r="H26" s="131">
        <v>13</v>
      </c>
      <c r="I26" s="134">
        <v>8</v>
      </c>
      <c r="J26" s="156"/>
      <c r="K26" s="131"/>
      <c r="L26" s="157"/>
      <c r="M26" s="35"/>
      <c r="N26" s="36"/>
      <c r="O26" s="36"/>
      <c r="P26" s="35"/>
      <c r="Q26" s="36"/>
      <c r="R26" s="37"/>
      <c r="S26" s="35"/>
      <c r="T26" s="36"/>
      <c r="U26" s="37"/>
      <c r="V26" s="35"/>
      <c r="W26" s="36"/>
      <c r="X26" s="36"/>
      <c r="Y26" s="62"/>
    </row>
    <row r="27" spans="1:25" s="18" customFormat="1" ht="12.75">
      <c r="A27" s="46">
        <f t="shared" si="1"/>
        <v>22</v>
      </c>
      <c r="B27" s="146">
        <v>18</v>
      </c>
      <c r="C27" s="12" t="s">
        <v>400</v>
      </c>
      <c r="D27" s="12" t="s">
        <v>416</v>
      </c>
      <c r="E27" s="141" t="s">
        <v>6</v>
      </c>
      <c r="F27" s="43">
        <f t="shared" si="0"/>
        <v>0</v>
      </c>
      <c r="G27" s="58"/>
      <c r="H27" s="19"/>
      <c r="I27" s="124"/>
      <c r="J27" s="58"/>
      <c r="K27" s="19"/>
      <c r="L27" s="64"/>
      <c r="M27" s="26"/>
      <c r="N27" s="15"/>
      <c r="O27" s="15"/>
      <c r="P27" s="26"/>
      <c r="Q27" s="15"/>
      <c r="R27" s="27"/>
      <c r="S27" s="26"/>
      <c r="T27" s="15"/>
      <c r="U27" s="27"/>
      <c r="V27" s="26"/>
      <c r="W27" s="15"/>
      <c r="X27" s="15"/>
      <c r="Y27" s="62"/>
    </row>
    <row r="28" spans="1:25" s="18" customFormat="1" ht="12.75">
      <c r="A28" s="46">
        <f t="shared" si="1"/>
        <v>23</v>
      </c>
      <c r="B28" s="15">
        <v>9</v>
      </c>
      <c r="C28" s="15" t="s">
        <v>213</v>
      </c>
      <c r="D28" s="15" t="s">
        <v>232</v>
      </c>
      <c r="E28" s="67" t="s">
        <v>6</v>
      </c>
      <c r="F28" s="43">
        <f t="shared" si="0"/>
        <v>10</v>
      </c>
      <c r="G28" s="58"/>
      <c r="H28" s="19"/>
      <c r="I28" s="19"/>
      <c r="J28" s="58"/>
      <c r="K28" s="19"/>
      <c r="L28" s="64"/>
      <c r="M28" s="26">
        <v>10</v>
      </c>
      <c r="N28" s="15">
        <v>0</v>
      </c>
      <c r="O28" s="15">
        <v>0</v>
      </c>
      <c r="P28" s="26"/>
      <c r="Q28" s="15"/>
      <c r="R28" s="64"/>
      <c r="S28" s="26"/>
      <c r="T28" s="15"/>
      <c r="U28" s="27"/>
      <c r="V28" s="26"/>
      <c r="W28" s="15"/>
      <c r="X28" s="15"/>
      <c r="Y28" s="62"/>
    </row>
    <row r="29" spans="1:25" s="18" customFormat="1" ht="12.75">
      <c r="A29" s="46">
        <f t="shared" si="1"/>
        <v>24</v>
      </c>
      <c r="B29" s="15"/>
      <c r="C29" s="15"/>
      <c r="D29" s="15"/>
      <c r="E29" s="67" t="s">
        <v>6</v>
      </c>
      <c r="F29" s="43">
        <f t="shared" si="0"/>
        <v>0</v>
      </c>
      <c r="G29" s="58"/>
      <c r="H29" s="19"/>
      <c r="I29" s="19"/>
      <c r="J29" s="58"/>
      <c r="K29" s="19"/>
      <c r="L29" s="64"/>
      <c r="M29" s="26"/>
      <c r="N29" s="15"/>
      <c r="O29" s="15"/>
      <c r="P29" s="26"/>
      <c r="Q29" s="15"/>
      <c r="R29" s="27"/>
      <c r="S29" s="26"/>
      <c r="T29" s="15"/>
      <c r="U29" s="27"/>
      <c r="V29" s="26"/>
      <c r="W29" s="15"/>
      <c r="X29" s="15"/>
      <c r="Y29" s="62"/>
    </row>
    <row r="30" spans="1:25" s="18" customFormat="1" ht="13.5" customHeight="1" thickBot="1">
      <c r="A30" s="46">
        <f t="shared" si="1"/>
        <v>25</v>
      </c>
      <c r="B30" s="124"/>
      <c r="C30" s="124"/>
      <c r="D30" s="124"/>
      <c r="E30" s="98" t="s">
        <v>6</v>
      </c>
      <c r="F30" s="43">
        <f t="shared" si="0"/>
        <v>0</v>
      </c>
      <c r="G30" s="58"/>
      <c r="H30" s="19"/>
      <c r="I30" s="19"/>
      <c r="J30" s="58"/>
      <c r="K30" s="19"/>
      <c r="L30" s="64"/>
      <c r="M30" s="58"/>
      <c r="N30" s="19"/>
      <c r="O30" s="19"/>
      <c r="P30" s="26"/>
      <c r="Q30" s="15"/>
      <c r="R30" s="27"/>
      <c r="S30" s="26"/>
      <c r="T30" s="15"/>
      <c r="U30" s="27"/>
      <c r="V30" s="26"/>
      <c r="W30" s="15"/>
      <c r="X30" s="15"/>
      <c r="Y30" s="62"/>
    </row>
    <row r="31" spans="1:25" ht="13.5" thickBot="1">
      <c r="A31" s="114"/>
      <c r="B31" s="249"/>
      <c r="C31" s="199" t="s">
        <v>42</v>
      </c>
      <c r="D31" s="199"/>
      <c r="E31" s="250"/>
      <c r="F31" s="115">
        <f t="shared" si="0"/>
        <v>720</v>
      </c>
      <c r="G31" s="116">
        <v>21</v>
      </c>
      <c r="H31" s="117">
        <v>21</v>
      </c>
      <c r="I31" s="117">
        <v>28</v>
      </c>
      <c r="J31" s="116">
        <f>9+8+7+6+5+4+3+2+1</f>
        <v>45</v>
      </c>
      <c r="K31" s="117">
        <v>45</v>
      </c>
      <c r="L31" s="117">
        <v>45</v>
      </c>
      <c r="M31" s="196">
        <f>6+5+4+6</f>
        <v>21</v>
      </c>
      <c r="N31" s="197">
        <v>28</v>
      </c>
      <c r="O31" s="198">
        <v>28</v>
      </c>
      <c r="P31" s="116">
        <f>13+12+11+10+9+8+7+6+5+4+3+2+1</f>
        <v>91</v>
      </c>
      <c r="Q31" s="117">
        <v>91</v>
      </c>
      <c r="R31" s="117">
        <v>91</v>
      </c>
      <c r="S31" s="116">
        <v>55</v>
      </c>
      <c r="T31" s="117">
        <v>55</v>
      </c>
      <c r="U31" s="117">
        <v>55</v>
      </c>
      <c r="V31" s="116"/>
      <c r="W31" s="117"/>
      <c r="X31" s="117"/>
      <c r="Y31" s="100"/>
    </row>
    <row r="32" spans="1:25" ht="13.5" thickBot="1">
      <c r="A32" s="248"/>
      <c r="B32" s="245"/>
      <c r="C32" s="246" t="s">
        <v>6</v>
      </c>
      <c r="D32" s="245" t="s">
        <v>6</v>
      </c>
      <c r="E32" s="247" t="s">
        <v>6</v>
      </c>
      <c r="F32" s="121"/>
      <c r="G32" s="122">
        <f aca="true" t="shared" si="2" ref="G32:X32">SUM(G6:G31)-221</f>
        <v>0</v>
      </c>
      <c r="H32" s="120">
        <f t="shared" si="2"/>
        <v>0</v>
      </c>
      <c r="I32" s="120">
        <f t="shared" si="2"/>
        <v>0</v>
      </c>
      <c r="J32" s="122">
        <f t="shared" si="2"/>
        <v>0</v>
      </c>
      <c r="K32" s="120">
        <f t="shared" si="2"/>
        <v>0</v>
      </c>
      <c r="L32" s="120">
        <f t="shared" si="2"/>
        <v>0</v>
      </c>
      <c r="M32" s="122">
        <f t="shared" si="2"/>
        <v>0</v>
      </c>
      <c r="N32" s="120">
        <f t="shared" si="2"/>
        <v>0</v>
      </c>
      <c r="O32" s="120">
        <f t="shared" si="2"/>
        <v>0</v>
      </c>
      <c r="P32" s="122">
        <f t="shared" si="2"/>
        <v>0</v>
      </c>
      <c r="Q32" s="120">
        <f t="shared" si="2"/>
        <v>0</v>
      </c>
      <c r="R32" s="120">
        <f t="shared" si="2"/>
        <v>0</v>
      </c>
      <c r="S32" s="122">
        <f t="shared" si="2"/>
        <v>0</v>
      </c>
      <c r="T32" s="120">
        <f t="shared" si="2"/>
        <v>0</v>
      </c>
      <c r="U32" s="120">
        <f t="shared" si="2"/>
        <v>0</v>
      </c>
      <c r="V32" s="122">
        <f t="shared" si="2"/>
        <v>-221</v>
      </c>
      <c r="W32" s="120">
        <f t="shared" si="2"/>
        <v>-221</v>
      </c>
      <c r="X32" s="120">
        <f t="shared" si="2"/>
        <v>-221</v>
      </c>
      <c r="Y32" s="100"/>
    </row>
    <row r="33" spans="2:3" ht="12.75">
      <c r="B33" s="334" t="s">
        <v>211</v>
      </c>
      <c r="C33" s="3" t="s">
        <v>210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30">
    <mergeCell ref="M4:O4"/>
    <mergeCell ref="S4:U4"/>
    <mergeCell ref="P4:R4"/>
    <mergeCell ref="V4:X4"/>
    <mergeCell ref="A1:C1"/>
    <mergeCell ref="D1:F1"/>
    <mergeCell ref="M1:O1"/>
    <mergeCell ref="P2:R2"/>
    <mergeCell ref="V2:X2"/>
    <mergeCell ref="S1:U1"/>
    <mergeCell ref="G3:I3"/>
    <mergeCell ref="V1:X1"/>
    <mergeCell ref="V3:X3"/>
    <mergeCell ref="J2:L2"/>
    <mergeCell ref="S2:U2"/>
    <mergeCell ref="M2:O2"/>
    <mergeCell ref="J3:L3"/>
    <mergeCell ref="M3:O3"/>
    <mergeCell ref="P3:R3"/>
    <mergeCell ref="S3:U3"/>
    <mergeCell ref="J4:L4"/>
    <mergeCell ref="P1:R1"/>
    <mergeCell ref="G1:I1"/>
    <mergeCell ref="C5:D5"/>
    <mergeCell ref="A2:F2"/>
    <mergeCell ref="A4:F4"/>
    <mergeCell ref="J1:L1"/>
    <mergeCell ref="G4:I4"/>
    <mergeCell ref="G2:I2"/>
    <mergeCell ref="A3:F3"/>
  </mergeCells>
  <conditionalFormatting sqref="G6:IV20 G26:IV30">
    <cfRule type="cellIs" priority="48" dxfId="11" operator="equal" stopIfTrue="1">
      <formula>22</formula>
    </cfRule>
    <cfRule type="cellIs" priority="49" dxfId="10" operator="equal" stopIfTrue="1">
      <formula>25</formula>
    </cfRule>
    <cfRule type="cellIs" priority="50" dxfId="9" operator="equal" stopIfTrue="1">
      <formula>20</formula>
    </cfRule>
  </conditionalFormatting>
  <conditionalFormatting sqref="Y32:IV32">
    <cfRule type="cellIs" priority="19" dxfId="43" operator="equal" stopIfTrue="1">
      <formula>-221</formula>
    </cfRule>
  </conditionalFormatting>
  <conditionalFormatting sqref="G32:X32">
    <cfRule type="cellIs" priority="4" dxfId="33" operator="equal" stopIfTrue="1">
      <formula>-221</formula>
    </cfRule>
    <cfRule type="cellIs" priority="5" dxfId="33" operator="equal" stopIfTrue="1">
      <formula>0</formula>
    </cfRule>
  </conditionalFormatting>
  <conditionalFormatting sqref="G21:IV25">
    <cfRule type="cellIs" priority="1" dxfId="11" operator="equal" stopIfTrue="1">
      <formula>22</formula>
    </cfRule>
    <cfRule type="cellIs" priority="2" dxfId="10" operator="equal" stopIfTrue="1">
      <formula>25</formula>
    </cfRule>
    <cfRule type="cellIs" priority="3" dxfId="9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IV33"/>
  <sheetViews>
    <sheetView showGridLines="0" zoomScalePageLayoutView="0" workbookViewId="0" topLeftCell="A1">
      <selection activeCell="I32" sqref="I32"/>
    </sheetView>
  </sheetViews>
  <sheetFormatPr defaultColWidth="0" defaultRowHeight="12.75" zeroHeight="1"/>
  <cols>
    <col min="1" max="1" width="5.140625" style="11" customWidth="1"/>
    <col min="2" max="2" width="8.421875" style="2" customWidth="1"/>
    <col min="3" max="3" width="8.57421875" style="3" customWidth="1"/>
    <col min="4" max="4" width="12.00390625" style="2" customWidth="1"/>
    <col min="5" max="5" width="12.8515625" style="11" customWidth="1"/>
    <col min="6" max="6" width="7.8515625" style="2" customWidth="1"/>
    <col min="7" max="21" width="5.57421875" style="11" customWidth="1"/>
    <col min="22" max="24" width="5.57421875" style="11" hidden="1" customWidth="1"/>
    <col min="25" max="25" width="1.28515625" style="11" customWidth="1"/>
    <col min="26" max="30" width="5.57421875" style="11" hidden="1" customWidth="1"/>
    <col min="31" max="16384" width="9.140625" style="11" hidden="1" customWidth="1"/>
  </cols>
  <sheetData>
    <row r="1" spans="1:256" ht="25.5" thickBot="1">
      <c r="A1" s="468" t="str">
        <f>+' Mx1 A'!A1</f>
        <v>MRA Ulster</v>
      </c>
      <c r="B1" s="469"/>
      <c r="C1" s="469"/>
      <c r="D1" s="470" t="s">
        <v>6</v>
      </c>
      <c r="E1" s="471"/>
      <c r="F1" s="472"/>
      <c r="G1" s="462" t="s">
        <v>0</v>
      </c>
      <c r="H1" s="463"/>
      <c r="I1" s="423"/>
      <c r="J1" s="475" t="s">
        <v>1</v>
      </c>
      <c r="K1" s="476"/>
      <c r="L1" s="420"/>
      <c r="M1" s="475" t="s">
        <v>2</v>
      </c>
      <c r="N1" s="476"/>
      <c r="O1" s="420"/>
      <c r="P1" s="475" t="s">
        <v>3</v>
      </c>
      <c r="Q1" s="476"/>
      <c r="R1" s="420"/>
      <c r="S1" s="475" t="s">
        <v>4</v>
      </c>
      <c r="T1" s="476"/>
      <c r="U1" s="440"/>
      <c r="V1" s="475" t="s">
        <v>5</v>
      </c>
      <c r="W1" s="476"/>
      <c r="X1" s="420"/>
      <c r="Y1" s="473"/>
      <c r="Z1" s="473"/>
      <c r="AA1" s="474"/>
      <c r="AB1" s="473"/>
      <c r="AC1" s="473"/>
      <c r="AD1" s="474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ht="13.5" thickBot="1">
      <c r="A2" s="465" t="s">
        <v>298</v>
      </c>
      <c r="B2" s="466"/>
      <c r="C2" s="466"/>
      <c r="D2" s="466"/>
      <c r="E2" s="466"/>
      <c r="F2" s="467"/>
      <c r="G2" s="457" t="str">
        <f>+' Mx1 A'!G2</f>
        <v>26th June</v>
      </c>
      <c r="H2" s="458"/>
      <c r="I2" s="461"/>
      <c r="J2" s="457" t="str">
        <f>+' Mx1 A'!J2</f>
        <v>13th July</v>
      </c>
      <c r="K2" s="458"/>
      <c r="L2" s="461"/>
      <c r="M2" s="457" t="str">
        <f>+' Mx1 A'!M2</f>
        <v>31st July</v>
      </c>
      <c r="N2" s="458"/>
      <c r="O2" s="461"/>
      <c r="P2" s="457" t="str">
        <f>+' Mx1 A'!P2</f>
        <v>21st Aug</v>
      </c>
      <c r="Q2" s="458"/>
      <c r="R2" s="461"/>
      <c r="S2" s="457" t="str">
        <f>+' Mx1 A'!S2</f>
        <v>18th Sept</v>
      </c>
      <c r="T2" s="458"/>
      <c r="U2" s="458"/>
      <c r="V2" s="477" t="str">
        <f>+' Mx1 A'!V2</f>
        <v> </v>
      </c>
      <c r="W2" s="478"/>
      <c r="X2" s="479"/>
      <c r="Y2" s="459"/>
      <c r="Z2" s="460"/>
      <c r="AA2" s="460"/>
      <c r="AB2" s="459"/>
      <c r="AC2" s="460"/>
      <c r="AD2" s="460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  <c r="IV2" s="226"/>
    </row>
    <row r="3" spans="1:256" ht="15.75">
      <c r="A3" s="436" t="s">
        <v>187</v>
      </c>
      <c r="B3" s="437"/>
      <c r="C3" s="437"/>
      <c r="D3" s="437"/>
      <c r="E3" s="437"/>
      <c r="F3" s="438"/>
      <c r="G3" s="480" t="str">
        <f>+' Mx1 A'!G3:I3</f>
        <v>South Down</v>
      </c>
      <c r="H3" s="465"/>
      <c r="I3" s="481"/>
      <c r="J3" s="480" t="str">
        <f>+' Mx1 A'!J3:L3</f>
        <v>Mourne</v>
      </c>
      <c r="K3" s="465"/>
      <c r="L3" s="481"/>
      <c r="M3" s="480" t="str">
        <f>+' Mx1 A'!M3:O3</f>
        <v>North Armagh </v>
      </c>
      <c r="N3" s="465"/>
      <c r="O3" s="481"/>
      <c r="P3" s="480" t="str">
        <f>+' Mx1 A'!P3:R3</f>
        <v>Temple</v>
      </c>
      <c r="Q3" s="465"/>
      <c r="R3" s="481"/>
      <c r="S3" s="480" t="str">
        <f>+' Mx1 A'!S3:U3</f>
        <v>QRI</v>
      </c>
      <c r="T3" s="465"/>
      <c r="U3" s="465"/>
      <c r="V3" s="480" t="str">
        <f>+' Mx1 A'!V3:X3</f>
        <v> </v>
      </c>
      <c r="W3" s="465"/>
      <c r="X3" s="481"/>
      <c r="Y3" s="434"/>
      <c r="Z3" s="434"/>
      <c r="AA3" s="434"/>
      <c r="AB3" s="434"/>
      <c r="AC3" s="434"/>
      <c r="AD3" s="434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  <c r="IV3" s="226"/>
    </row>
    <row r="4" spans="1:256" ht="14.25" thickBot="1">
      <c r="A4" s="428" t="s">
        <v>50</v>
      </c>
      <c r="B4" s="429"/>
      <c r="C4" s="429"/>
      <c r="D4" s="430"/>
      <c r="E4" s="429"/>
      <c r="F4" s="431"/>
      <c r="G4" s="454" t="str">
        <f>+' Mx1 A'!G4</f>
        <v>Loughbrickland</v>
      </c>
      <c r="H4" s="455"/>
      <c r="I4" s="456"/>
      <c r="J4" s="454" t="str">
        <f>+' Mx1 A'!J4</f>
        <v>Seaforde </v>
      </c>
      <c r="K4" s="455"/>
      <c r="L4" s="456"/>
      <c r="M4" s="454" t="str">
        <f>+' Mx1 A'!M4</f>
        <v>Trandragee</v>
      </c>
      <c r="N4" s="455"/>
      <c r="O4" s="456"/>
      <c r="P4" s="454" t="str">
        <f>+' Mx1 A'!P4</f>
        <v>Laurel Bank</v>
      </c>
      <c r="Q4" s="455"/>
      <c r="R4" s="456"/>
      <c r="S4" s="454" t="str">
        <f>+' Mx1 A'!S4</f>
        <v>Tinker Hill</v>
      </c>
      <c r="T4" s="455"/>
      <c r="U4" s="455"/>
      <c r="V4" s="454" t="str">
        <f>+' Mx1 A'!V4</f>
        <v> </v>
      </c>
      <c r="W4" s="455"/>
      <c r="X4" s="456"/>
      <c r="Y4" s="434"/>
      <c r="Z4" s="405"/>
      <c r="AA4" s="405"/>
      <c r="AB4" s="434"/>
      <c r="AC4" s="405"/>
      <c r="AD4" s="405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  <c r="IV4" s="226"/>
    </row>
    <row r="5" spans="1:256" ht="16.5" thickBot="1">
      <c r="A5" s="239" t="s">
        <v>7</v>
      </c>
      <c r="B5" s="240" t="s">
        <v>8</v>
      </c>
      <c r="C5" s="464" t="s">
        <v>9</v>
      </c>
      <c r="D5" s="464"/>
      <c r="E5" s="345">
        <f>+F6-F7</f>
        <v>26</v>
      </c>
      <c r="F5" s="290" t="s">
        <v>10</v>
      </c>
      <c r="G5" s="289" t="s">
        <v>11</v>
      </c>
      <c r="H5" s="289" t="s">
        <v>12</v>
      </c>
      <c r="I5" s="291" t="s">
        <v>49</v>
      </c>
      <c r="J5" s="292" t="s">
        <v>11</v>
      </c>
      <c r="K5" s="289" t="s">
        <v>12</v>
      </c>
      <c r="L5" s="291" t="s">
        <v>49</v>
      </c>
      <c r="M5" s="289" t="s">
        <v>11</v>
      </c>
      <c r="N5" s="289" t="s">
        <v>12</v>
      </c>
      <c r="O5" s="291" t="s">
        <v>49</v>
      </c>
      <c r="P5" s="289" t="s">
        <v>11</v>
      </c>
      <c r="Q5" s="289" t="s">
        <v>12</v>
      </c>
      <c r="R5" s="291" t="s">
        <v>49</v>
      </c>
      <c r="S5" s="289" t="s">
        <v>11</v>
      </c>
      <c r="T5" s="289" t="s">
        <v>12</v>
      </c>
      <c r="U5" s="291" t="s">
        <v>49</v>
      </c>
      <c r="V5" s="289" t="s">
        <v>11</v>
      </c>
      <c r="W5" s="289" t="s">
        <v>12</v>
      </c>
      <c r="X5" s="242" t="s">
        <v>49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  <c r="IV5" s="226"/>
    </row>
    <row r="6" spans="1:256" s="18" customFormat="1" ht="12.75">
      <c r="A6" s="205" t="s">
        <v>386</v>
      </c>
      <c r="B6" s="351">
        <v>66</v>
      </c>
      <c r="C6" s="351" t="s">
        <v>135</v>
      </c>
      <c r="D6" s="351" t="s">
        <v>154</v>
      </c>
      <c r="E6" s="340" t="s">
        <v>269</v>
      </c>
      <c r="F6" s="52">
        <f aca="true" t="shared" si="0" ref="F6:F12">SUM(G6:AD6)</f>
        <v>285</v>
      </c>
      <c r="G6" s="152">
        <v>25</v>
      </c>
      <c r="H6" s="153">
        <v>25</v>
      </c>
      <c r="I6" s="153">
        <v>25</v>
      </c>
      <c r="J6" s="152">
        <v>25</v>
      </c>
      <c r="K6" s="153">
        <v>25</v>
      </c>
      <c r="L6" s="154">
        <v>25</v>
      </c>
      <c r="M6" s="24">
        <v>22</v>
      </c>
      <c r="N6" s="14">
        <v>22</v>
      </c>
      <c r="O6" s="14">
        <v>16</v>
      </c>
      <c r="P6" s="24">
        <v>25</v>
      </c>
      <c r="Q6" s="14">
        <v>25</v>
      </c>
      <c r="R6" s="25">
        <v>25</v>
      </c>
      <c r="S6" s="24"/>
      <c r="T6" s="14"/>
      <c r="U6" s="14"/>
      <c r="V6" s="24"/>
      <c r="W6" s="14"/>
      <c r="X6" s="25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18" customFormat="1" ht="12.75">
      <c r="A7" s="46">
        <v>2</v>
      </c>
      <c r="B7" s="19">
        <v>7</v>
      </c>
      <c r="C7" s="19" t="s">
        <v>46</v>
      </c>
      <c r="D7" s="19" t="s">
        <v>243</v>
      </c>
      <c r="E7" s="98" t="s">
        <v>6</v>
      </c>
      <c r="F7" s="43">
        <f t="shared" si="0"/>
        <v>259</v>
      </c>
      <c r="G7" s="58">
        <v>22</v>
      </c>
      <c r="H7" s="124">
        <v>20</v>
      </c>
      <c r="I7" s="124">
        <v>22</v>
      </c>
      <c r="J7" s="58">
        <v>20</v>
      </c>
      <c r="K7" s="19">
        <v>20</v>
      </c>
      <c r="L7" s="64">
        <v>22</v>
      </c>
      <c r="M7" s="26">
        <v>20</v>
      </c>
      <c r="N7" s="15">
        <v>16</v>
      </c>
      <c r="O7" s="15">
        <v>22</v>
      </c>
      <c r="P7" s="26"/>
      <c r="Q7" s="15"/>
      <c r="R7" s="27"/>
      <c r="S7" s="26">
        <v>25</v>
      </c>
      <c r="T7" s="15">
        <v>25</v>
      </c>
      <c r="U7" s="15">
        <v>25</v>
      </c>
      <c r="V7" s="26"/>
      <c r="W7" s="15"/>
      <c r="X7" s="27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18" customFormat="1" ht="12.75">
      <c r="A8" s="46">
        <f aca="true" t="shared" si="1" ref="A8:A29">+A7+1</f>
        <v>3</v>
      </c>
      <c r="B8" s="15">
        <v>32</v>
      </c>
      <c r="C8" s="19" t="s">
        <v>108</v>
      </c>
      <c r="D8" s="19" t="s">
        <v>126</v>
      </c>
      <c r="E8" s="67" t="s">
        <v>6</v>
      </c>
      <c r="F8" s="43">
        <f t="shared" si="0"/>
        <v>158</v>
      </c>
      <c r="G8" s="58"/>
      <c r="H8" s="19"/>
      <c r="I8" s="19"/>
      <c r="J8" s="58"/>
      <c r="K8" s="19"/>
      <c r="L8" s="64"/>
      <c r="M8" s="26">
        <v>14</v>
      </c>
      <c r="N8" s="15">
        <v>14</v>
      </c>
      <c r="O8" s="15">
        <v>0</v>
      </c>
      <c r="P8" s="26">
        <v>22</v>
      </c>
      <c r="Q8" s="15">
        <v>22</v>
      </c>
      <c r="R8" s="27">
        <v>22</v>
      </c>
      <c r="S8" s="26">
        <v>20</v>
      </c>
      <c r="T8" s="15">
        <v>22</v>
      </c>
      <c r="U8" s="15">
        <v>22</v>
      </c>
      <c r="V8" s="26"/>
      <c r="W8" s="15"/>
      <c r="X8" s="27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18" customFormat="1" ht="12.75">
      <c r="A9" s="46">
        <f t="shared" si="1"/>
        <v>4</v>
      </c>
      <c r="B9" s="358">
        <v>19</v>
      </c>
      <c r="C9" s="124" t="s">
        <v>58</v>
      </c>
      <c r="D9" s="124" t="s">
        <v>128</v>
      </c>
      <c r="E9" s="98" t="s">
        <v>313</v>
      </c>
      <c r="F9" s="43">
        <f t="shared" si="0"/>
        <v>122</v>
      </c>
      <c r="G9" s="58"/>
      <c r="H9" s="124"/>
      <c r="I9" s="19"/>
      <c r="J9" s="58">
        <v>22</v>
      </c>
      <c r="K9" s="19">
        <v>22</v>
      </c>
      <c r="L9" s="64">
        <v>20</v>
      </c>
      <c r="M9" s="26">
        <v>18</v>
      </c>
      <c r="N9" s="15">
        <v>20</v>
      </c>
      <c r="O9" s="15">
        <v>20</v>
      </c>
      <c r="P9" s="26"/>
      <c r="Q9" s="15"/>
      <c r="R9" s="27"/>
      <c r="S9" s="26"/>
      <c r="T9" s="15"/>
      <c r="U9" s="15"/>
      <c r="V9" s="26"/>
      <c r="W9" s="15"/>
      <c r="X9" s="27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8" customFormat="1" ht="13.5" thickBot="1">
      <c r="A10" s="47">
        <f t="shared" si="1"/>
        <v>5</v>
      </c>
      <c r="B10" s="20">
        <v>313</v>
      </c>
      <c r="C10" s="16" t="s">
        <v>353</v>
      </c>
      <c r="D10" s="20" t="s">
        <v>354</v>
      </c>
      <c r="E10" s="145" t="s">
        <v>6</v>
      </c>
      <c r="F10" s="45">
        <f t="shared" si="0"/>
        <v>75</v>
      </c>
      <c r="G10" s="59"/>
      <c r="H10" s="20"/>
      <c r="I10" s="20"/>
      <c r="J10" s="59"/>
      <c r="K10" s="20"/>
      <c r="L10" s="65"/>
      <c r="M10" s="28">
        <v>25</v>
      </c>
      <c r="N10" s="16">
        <v>25</v>
      </c>
      <c r="O10" s="16">
        <v>25</v>
      </c>
      <c r="P10" s="28"/>
      <c r="Q10" s="16"/>
      <c r="R10" s="29"/>
      <c r="S10" s="32"/>
      <c r="T10" s="33"/>
      <c r="U10" s="33"/>
      <c r="V10" s="28"/>
      <c r="W10" s="16"/>
      <c r="X10" s="2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18" customFormat="1" ht="12.75">
      <c r="A11" s="48">
        <f>+A10+1</f>
        <v>6</v>
      </c>
      <c r="B11" s="61">
        <v>166</v>
      </c>
      <c r="C11" s="61" t="s">
        <v>110</v>
      </c>
      <c r="D11" s="61" t="s">
        <v>138</v>
      </c>
      <c r="E11" s="159" t="s">
        <v>6</v>
      </c>
      <c r="F11" s="44">
        <f t="shared" si="0"/>
        <v>62</v>
      </c>
      <c r="G11" s="156">
        <v>20</v>
      </c>
      <c r="H11" s="131">
        <v>22</v>
      </c>
      <c r="I11" s="131">
        <v>20</v>
      </c>
      <c r="J11" s="156"/>
      <c r="K11" s="131"/>
      <c r="L11" s="157"/>
      <c r="M11" s="35"/>
      <c r="N11" s="36"/>
      <c r="O11" s="37"/>
      <c r="P11" s="60"/>
      <c r="Q11" s="23"/>
      <c r="R11" s="31"/>
      <c r="S11" s="35"/>
      <c r="T11" s="36"/>
      <c r="U11" s="36"/>
      <c r="V11" s="35"/>
      <c r="W11" s="36"/>
      <c r="X11" s="37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18" customFormat="1" ht="12.75">
      <c r="A12" s="46">
        <f>+A11+1</f>
        <v>7</v>
      </c>
      <c r="B12" s="19">
        <v>15</v>
      </c>
      <c r="C12" s="19" t="s">
        <v>22</v>
      </c>
      <c r="D12" s="19" t="s">
        <v>355</v>
      </c>
      <c r="E12" s="98" t="s">
        <v>6</v>
      </c>
      <c r="F12" s="43">
        <f t="shared" si="0"/>
        <v>49</v>
      </c>
      <c r="G12" s="58"/>
      <c r="H12" s="124"/>
      <c r="I12" s="15"/>
      <c r="J12" s="58"/>
      <c r="K12" s="19"/>
      <c r="L12" s="64"/>
      <c r="M12" s="58">
        <v>16</v>
      </c>
      <c r="N12" s="19">
        <v>15</v>
      </c>
      <c r="O12" s="64">
        <v>18</v>
      </c>
      <c r="P12" s="26"/>
      <c r="Q12" s="15"/>
      <c r="R12" s="27"/>
      <c r="S12" s="26"/>
      <c r="T12" s="15"/>
      <c r="U12" s="15"/>
      <c r="V12" s="26"/>
      <c r="W12" s="15"/>
      <c r="X12" s="27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18" customFormat="1" ht="12.75">
      <c r="A13" s="46">
        <f>+A12+1</f>
        <v>8</v>
      </c>
      <c r="B13" s="146">
        <v>18</v>
      </c>
      <c r="C13" s="12" t="s">
        <v>400</v>
      </c>
      <c r="D13" s="12" t="s">
        <v>416</v>
      </c>
      <c r="E13" s="141" t="s">
        <v>6</v>
      </c>
      <c r="F13" s="43">
        <f>SUM(G13:Y13)</f>
        <v>42</v>
      </c>
      <c r="G13" s="58"/>
      <c r="H13" s="19"/>
      <c r="I13" s="124"/>
      <c r="J13" s="58"/>
      <c r="K13" s="19"/>
      <c r="L13" s="64"/>
      <c r="M13" s="26"/>
      <c r="N13" s="15"/>
      <c r="O13" s="27"/>
      <c r="P13" s="26"/>
      <c r="Q13" s="15"/>
      <c r="R13" s="27"/>
      <c r="S13" s="26">
        <v>22</v>
      </c>
      <c r="T13" s="15">
        <v>20</v>
      </c>
      <c r="U13" s="15">
        <v>0</v>
      </c>
      <c r="V13" s="26"/>
      <c r="W13" s="15"/>
      <c r="X13" s="27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18" customFormat="1" ht="12.75">
      <c r="A14" s="46">
        <f>+A13+1</f>
        <v>9</v>
      </c>
      <c r="B14" s="19">
        <v>52</v>
      </c>
      <c r="C14" s="19" t="s">
        <v>20</v>
      </c>
      <c r="D14" s="19" t="s">
        <v>195</v>
      </c>
      <c r="E14" s="67" t="s">
        <v>6</v>
      </c>
      <c r="F14" s="43">
        <f>SUM(G14:AD14)</f>
        <v>33</v>
      </c>
      <c r="G14" s="58"/>
      <c r="H14" s="124"/>
      <c r="I14" s="19"/>
      <c r="J14" s="58"/>
      <c r="K14" s="19"/>
      <c r="L14" s="64"/>
      <c r="M14" s="26">
        <v>15</v>
      </c>
      <c r="N14" s="15">
        <v>18</v>
      </c>
      <c r="O14" s="15">
        <v>0</v>
      </c>
      <c r="P14" s="26"/>
      <c r="Q14" s="15"/>
      <c r="R14" s="27"/>
      <c r="S14" s="26"/>
      <c r="T14" s="15"/>
      <c r="U14" s="27"/>
      <c r="V14" s="26"/>
      <c r="W14" s="15"/>
      <c r="X14" s="2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18" customFormat="1" ht="13.5" thickBot="1">
      <c r="A15" s="47">
        <f>+A14+1</f>
        <v>10</v>
      </c>
      <c r="B15" s="16"/>
      <c r="C15" s="16"/>
      <c r="D15" s="16"/>
      <c r="E15" s="145" t="s">
        <v>6</v>
      </c>
      <c r="F15" s="45">
        <f>SUM(G15:AD15)</f>
        <v>0</v>
      </c>
      <c r="G15" s="59"/>
      <c r="H15" s="16"/>
      <c r="I15" s="20"/>
      <c r="J15" s="59"/>
      <c r="K15" s="20"/>
      <c r="L15" s="65"/>
      <c r="M15" s="28"/>
      <c r="N15" s="16"/>
      <c r="O15" s="29"/>
      <c r="P15" s="28"/>
      <c r="Q15" s="16"/>
      <c r="R15" s="29"/>
      <c r="S15" s="28"/>
      <c r="T15" s="16"/>
      <c r="U15" s="16"/>
      <c r="V15" s="28"/>
      <c r="W15" s="16"/>
      <c r="X15" s="2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18" customFormat="1" ht="12.75" hidden="1">
      <c r="A16" s="48">
        <f t="shared" si="1"/>
        <v>11</v>
      </c>
      <c r="B16" s="22">
        <v>122</v>
      </c>
      <c r="C16" s="22" t="s">
        <v>112</v>
      </c>
      <c r="D16" s="22" t="s">
        <v>149</v>
      </c>
      <c r="E16" s="117" t="s">
        <v>6</v>
      </c>
      <c r="F16" s="44">
        <f aca="true" t="shared" si="2" ref="F16:F30">SUM(G16:AD16)</f>
        <v>0</v>
      </c>
      <c r="G16" s="60"/>
      <c r="H16" s="10"/>
      <c r="I16" s="61"/>
      <c r="J16" s="60"/>
      <c r="K16" s="61"/>
      <c r="L16" s="66"/>
      <c r="M16" s="35"/>
      <c r="N16" s="36"/>
      <c r="O16" s="36"/>
      <c r="P16" s="35"/>
      <c r="Q16" s="36"/>
      <c r="R16" s="37"/>
      <c r="S16" s="35"/>
      <c r="T16" s="36"/>
      <c r="U16" s="36"/>
      <c r="V16" s="35"/>
      <c r="W16" s="36"/>
      <c r="X16" s="37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18" customFormat="1" ht="12.75" hidden="1">
      <c r="A17" s="46">
        <f t="shared" si="1"/>
        <v>12</v>
      </c>
      <c r="B17" s="124" t="s">
        <v>38</v>
      </c>
      <c r="C17" s="124" t="s">
        <v>38</v>
      </c>
      <c r="D17" s="124" t="s">
        <v>38</v>
      </c>
      <c r="E17" s="98" t="s">
        <v>6</v>
      </c>
      <c r="F17" s="43">
        <f t="shared" si="2"/>
        <v>0</v>
      </c>
      <c r="G17" s="123"/>
      <c r="H17" s="124"/>
      <c r="I17" s="19"/>
      <c r="J17" s="58"/>
      <c r="K17" s="19"/>
      <c r="L17" s="64"/>
      <c r="M17" s="26"/>
      <c r="N17" s="15"/>
      <c r="O17" s="15"/>
      <c r="P17" s="26"/>
      <c r="Q17" s="19"/>
      <c r="R17" s="64"/>
      <c r="S17" s="26"/>
      <c r="T17" s="15"/>
      <c r="U17" s="15"/>
      <c r="V17" s="26"/>
      <c r="W17" s="15"/>
      <c r="X17" s="27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18" customFormat="1" ht="12.75" hidden="1">
      <c r="A18" s="46">
        <f t="shared" si="1"/>
        <v>13</v>
      </c>
      <c r="B18" s="19">
        <v>108</v>
      </c>
      <c r="C18" s="19" t="s">
        <v>15</v>
      </c>
      <c r="D18" s="19" t="s">
        <v>150</v>
      </c>
      <c r="E18" s="67" t="s">
        <v>6</v>
      </c>
      <c r="F18" s="43">
        <f t="shared" si="2"/>
        <v>0</v>
      </c>
      <c r="G18" s="123"/>
      <c r="H18" s="19"/>
      <c r="I18" s="19"/>
      <c r="J18" s="58"/>
      <c r="K18" s="19"/>
      <c r="L18" s="64"/>
      <c r="M18" s="26"/>
      <c r="N18" s="15"/>
      <c r="O18" s="15"/>
      <c r="P18" s="26"/>
      <c r="Q18" s="15"/>
      <c r="R18" s="27"/>
      <c r="S18" s="26"/>
      <c r="T18" s="15"/>
      <c r="U18" s="15"/>
      <c r="V18" s="26"/>
      <c r="W18" s="15"/>
      <c r="X18" s="27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18" customFormat="1" ht="12.75" hidden="1">
      <c r="A19" s="46">
        <f t="shared" si="1"/>
        <v>14</v>
      </c>
      <c r="B19" s="19">
        <v>126</v>
      </c>
      <c r="C19" s="19" t="s">
        <v>141</v>
      </c>
      <c r="D19" s="210" t="s">
        <v>209</v>
      </c>
      <c r="E19" s="141" t="s">
        <v>6</v>
      </c>
      <c r="F19" s="43">
        <f t="shared" si="2"/>
        <v>0</v>
      </c>
      <c r="G19" s="58"/>
      <c r="H19" s="124"/>
      <c r="I19" s="19"/>
      <c r="J19" s="58"/>
      <c r="K19" s="19"/>
      <c r="L19" s="64"/>
      <c r="M19" s="26"/>
      <c r="N19" s="15"/>
      <c r="O19" s="15"/>
      <c r="P19" s="58"/>
      <c r="Q19" s="19"/>
      <c r="R19" s="64"/>
      <c r="S19" s="26"/>
      <c r="T19" s="15"/>
      <c r="U19" s="15"/>
      <c r="V19" s="26"/>
      <c r="W19" s="15"/>
      <c r="X19" s="27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18" customFormat="1" ht="13.5" hidden="1" thickBot="1">
      <c r="A20" s="47">
        <f t="shared" si="1"/>
        <v>15</v>
      </c>
      <c r="B20" s="16">
        <v>52</v>
      </c>
      <c r="C20" s="20" t="s">
        <v>20</v>
      </c>
      <c r="D20" s="369" t="s">
        <v>195</v>
      </c>
      <c r="E20" s="145" t="s">
        <v>6</v>
      </c>
      <c r="F20" s="45">
        <f t="shared" si="2"/>
        <v>0</v>
      </c>
      <c r="G20" s="105"/>
      <c r="H20" s="20"/>
      <c r="I20" s="20"/>
      <c r="J20" s="59"/>
      <c r="K20" s="20"/>
      <c r="L20" s="65"/>
      <c r="M20" s="28"/>
      <c r="N20" s="16"/>
      <c r="O20" s="16"/>
      <c r="P20" s="28"/>
      <c r="Q20" s="16"/>
      <c r="R20" s="29"/>
      <c r="S20" s="28"/>
      <c r="T20" s="16"/>
      <c r="U20" s="16"/>
      <c r="V20" s="28"/>
      <c r="W20" s="16"/>
      <c r="X20" s="2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18" customFormat="1" ht="12.75" hidden="1">
      <c r="A21" s="162">
        <f>+A20+1</f>
        <v>16</v>
      </c>
      <c r="B21" s="339">
        <v>109</v>
      </c>
      <c r="C21" s="367" t="s">
        <v>139</v>
      </c>
      <c r="D21" s="367" t="s">
        <v>133</v>
      </c>
      <c r="E21" s="6" t="s">
        <v>6</v>
      </c>
      <c r="F21" s="53">
        <f t="shared" si="2"/>
        <v>0</v>
      </c>
      <c r="G21" s="156"/>
      <c r="H21" s="134"/>
      <c r="I21" s="131"/>
      <c r="J21" s="156"/>
      <c r="K21" s="131"/>
      <c r="L21" s="157"/>
      <c r="M21" s="35"/>
      <c r="N21" s="36"/>
      <c r="O21" s="37"/>
      <c r="P21" s="35"/>
      <c r="Q21" s="36"/>
      <c r="R21" s="37"/>
      <c r="S21" s="35"/>
      <c r="T21" s="36"/>
      <c r="U21" s="36"/>
      <c r="V21" s="35"/>
      <c r="W21" s="36"/>
      <c r="X21" s="37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18" customFormat="1" ht="12.75" hidden="1">
      <c r="A22" s="46">
        <f t="shared" si="1"/>
        <v>17</v>
      </c>
      <c r="B22" s="19">
        <v>94</v>
      </c>
      <c r="C22" s="19" t="s">
        <v>52</v>
      </c>
      <c r="D22" s="19" t="s">
        <v>201</v>
      </c>
      <c r="E22" s="67" t="s">
        <v>6</v>
      </c>
      <c r="F22" s="43">
        <f t="shared" si="2"/>
        <v>0</v>
      </c>
      <c r="G22" s="123"/>
      <c r="H22" s="124"/>
      <c r="I22" s="124"/>
      <c r="J22" s="58"/>
      <c r="K22" s="19"/>
      <c r="L22" s="64"/>
      <c r="M22" s="26"/>
      <c r="N22" s="15"/>
      <c r="O22" s="27"/>
      <c r="P22" s="26"/>
      <c r="Q22" s="15"/>
      <c r="R22" s="27"/>
      <c r="S22" s="26"/>
      <c r="T22" s="15"/>
      <c r="U22" s="15"/>
      <c r="V22" s="26"/>
      <c r="W22" s="15"/>
      <c r="X22" s="27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18" customFormat="1" ht="12.75" hidden="1">
      <c r="A23" s="46">
        <f t="shared" si="1"/>
        <v>18</v>
      </c>
      <c r="B23" s="358">
        <v>522</v>
      </c>
      <c r="C23" s="124" t="s">
        <v>43</v>
      </c>
      <c r="D23" s="124" t="s">
        <v>181</v>
      </c>
      <c r="E23" s="98" t="s">
        <v>6</v>
      </c>
      <c r="F23" s="43">
        <f t="shared" si="2"/>
        <v>0</v>
      </c>
      <c r="G23" s="58"/>
      <c r="H23" s="19"/>
      <c r="I23" s="124"/>
      <c r="J23" s="58"/>
      <c r="K23" s="19"/>
      <c r="L23" s="64"/>
      <c r="M23" s="26"/>
      <c r="N23" s="15"/>
      <c r="O23" s="27"/>
      <c r="P23" s="26"/>
      <c r="Q23" s="15"/>
      <c r="R23" s="27"/>
      <c r="S23" s="26"/>
      <c r="T23" s="15"/>
      <c r="U23" s="15"/>
      <c r="V23" s="26"/>
      <c r="W23" s="15"/>
      <c r="X23" s="27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18" customFormat="1" ht="12.75" hidden="1">
      <c r="A24" s="46">
        <f t="shared" si="1"/>
        <v>19</v>
      </c>
      <c r="B24" s="362">
        <v>26</v>
      </c>
      <c r="C24" s="124" t="s">
        <v>52</v>
      </c>
      <c r="D24" s="124" t="s">
        <v>233</v>
      </c>
      <c r="E24" s="98" t="s">
        <v>6</v>
      </c>
      <c r="F24" s="43">
        <f t="shared" si="2"/>
        <v>0</v>
      </c>
      <c r="G24" s="58"/>
      <c r="H24" s="19"/>
      <c r="I24" s="19"/>
      <c r="J24" s="58"/>
      <c r="K24" s="19"/>
      <c r="L24" s="64"/>
      <c r="M24" s="26"/>
      <c r="N24" s="15"/>
      <c r="O24" s="27"/>
      <c r="P24" s="26"/>
      <c r="Q24" s="15"/>
      <c r="R24" s="27"/>
      <c r="S24" s="26"/>
      <c r="T24" s="15"/>
      <c r="U24" s="15"/>
      <c r="V24" s="26"/>
      <c r="W24" s="15"/>
      <c r="X24" s="27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18" customFormat="1" ht="13.5" hidden="1" thickBot="1">
      <c r="A25" s="47">
        <f t="shared" si="1"/>
        <v>20</v>
      </c>
      <c r="B25" s="366">
        <v>70</v>
      </c>
      <c r="C25" s="20" t="s">
        <v>14</v>
      </c>
      <c r="D25" s="20" t="s">
        <v>176</v>
      </c>
      <c r="E25" s="145" t="s">
        <v>6</v>
      </c>
      <c r="F25" s="45">
        <f t="shared" si="2"/>
        <v>0</v>
      </c>
      <c r="G25" s="105"/>
      <c r="H25" s="20"/>
      <c r="I25" s="106"/>
      <c r="J25" s="59"/>
      <c r="K25" s="20"/>
      <c r="L25" s="65"/>
      <c r="M25" s="28"/>
      <c r="N25" s="16"/>
      <c r="O25" s="29"/>
      <c r="P25" s="28"/>
      <c r="Q25" s="16"/>
      <c r="R25" s="29"/>
      <c r="S25" s="28"/>
      <c r="T25" s="16"/>
      <c r="U25" s="16"/>
      <c r="V25" s="28"/>
      <c r="W25" s="16"/>
      <c r="X25" s="2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18" customFormat="1" ht="12.75" hidden="1">
      <c r="A26" s="162">
        <f>+A25+1</f>
        <v>21</v>
      </c>
      <c r="B26" s="338" t="s">
        <v>208</v>
      </c>
      <c r="C26" s="338" t="s">
        <v>164</v>
      </c>
      <c r="D26" s="338" t="s">
        <v>207</v>
      </c>
      <c r="E26" s="337" t="s">
        <v>6</v>
      </c>
      <c r="F26" s="44">
        <f t="shared" si="2"/>
        <v>0</v>
      </c>
      <c r="G26" s="62"/>
      <c r="H26" s="339"/>
      <c r="I26" s="338"/>
      <c r="J26" s="62"/>
      <c r="L26" s="63"/>
      <c r="M26" s="40"/>
      <c r="N26" s="39"/>
      <c r="O26" s="41"/>
      <c r="P26" s="40"/>
      <c r="Q26" s="39"/>
      <c r="R26" s="41"/>
      <c r="S26" s="40"/>
      <c r="T26" s="39"/>
      <c r="U26" s="39"/>
      <c r="V26" s="40"/>
      <c r="W26" s="39"/>
      <c r="X26" s="41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18" customFormat="1" ht="12.75" hidden="1">
      <c r="A27" s="46">
        <f t="shared" si="1"/>
        <v>22</v>
      </c>
      <c r="B27" s="207">
        <v>195</v>
      </c>
      <c r="C27" s="207" t="s">
        <v>242</v>
      </c>
      <c r="D27" s="368" t="s">
        <v>62</v>
      </c>
      <c r="E27" s="370" t="s">
        <v>6</v>
      </c>
      <c r="F27" s="43">
        <f t="shared" si="2"/>
        <v>0</v>
      </c>
      <c r="G27" s="203"/>
      <c r="H27" s="33"/>
      <c r="I27" s="204"/>
      <c r="J27" s="203"/>
      <c r="K27" s="204"/>
      <c r="L27" s="206"/>
      <c r="M27" s="32"/>
      <c r="N27" s="33"/>
      <c r="O27" s="34"/>
      <c r="P27" s="203"/>
      <c r="Q27" s="204"/>
      <c r="R27" s="206"/>
      <c r="S27" s="32"/>
      <c r="T27" s="33"/>
      <c r="U27" s="33"/>
      <c r="V27" s="32"/>
      <c r="W27" s="33"/>
      <c r="X27" s="34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18" customFormat="1" ht="12.75" hidden="1">
      <c r="A28" s="46">
        <f t="shared" si="1"/>
        <v>23</v>
      </c>
      <c r="B28" s="207">
        <v>62</v>
      </c>
      <c r="C28" s="207" t="s">
        <v>41</v>
      </c>
      <c r="D28" s="207" t="s">
        <v>117</v>
      </c>
      <c r="E28" s="370" t="s">
        <v>6</v>
      </c>
      <c r="F28" s="43">
        <f t="shared" si="2"/>
        <v>0</v>
      </c>
      <c r="G28" s="32"/>
      <c r="H28" s="204"/>
      <c r="I28" s="204"/>
      <c r="J28" s="203"/>
      <c r="K28" s="204"/>
      <c r="L28" s="206"/>
      <c r="M28" s="32"/>
      <c r="N28" s="33"/>
      <c r="O28" s="34"/>
      <c r="P28" s="32"/>
      <c r="Q28" s="33"/>
      <c r="R28" s="34"/>
      <c r="S28" s="32"/>
      <c r="T28" s="33"/>
      <c r="U28" s="33"/>
      <c r="V28" s="32"/>
      <c r="W28" s="33"/>
      <c r="X28" s="3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18" customFormat="1" ht="13.5" hidden="1" thickBot="1">
      <c r="A29" s="47">
        <f t="shared" si="1"/>
        <v>24</v>
      </c>
      <c r="B29" s="106">
        <v>19</v>
      </c>
      <c r="C29" s="106" t="s">
        <v>14</v>
      </c>
      <c r="D29" s="106" t="s">
        <v>128</v>
      </c>
      <c r="E29" s="145" t="s">
        <v>6</v>
      </c>
      <c r="F29" s="45">
        <f t="shared" si="2"/>
        <v>0</v>
      </c>
      <c r="G29" s="59"/>
      <c r="H29" s="20"/>
      <c r="I29" s="20"/>
      <c r="J29" s="59"/>
      <c r="K29" s="20"/>
      <c r="L29" s="65"/>
      <c r="M29" s="28"/>
      <c r="N29" s="16"/>
      <c r="O29" s="29"/>
      <c r="P29" s="28"/>
      <c r="Q29" s="16"/>
      <c r="R29" s="29"/>
      <c r="S29" s="28"/>
      <c r="T29" s="16"/>
      <c r="U29" s="16"/>
      <c r="V29" s="28"/>
      <c r="W29" s="16"/>
      <c r="X29" s="2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36" ht="13.5" thickBot="1">
      <c r="A30" s="114"/>
      <c r="C30" s="2" t="s">
        <v>42</v>
      </c>
      <c r="F30" s="228">
        <f t="shared" si="2"/>
        <v>1708</v>
      </c>
      <c r="G30" s="100">
        <v>154</v>
      </c>
      <c r="H30" s="3">
        <v>154</v>
      </c>
      <c r="I30" s="3">
        <v>154</v>
      </c>
      <c r="J30" s="100">
        <v>154</v>
      </c>
      <c r="K30" s="3">
        <v>154</v>
      </c>
      <c r="L30" s="3">
        <v>154</v>
      </c>
      <c r="M30" s="100">
        <f>13+12+11+10+9+8+7+6+5+4+3+2+1</f>
        <v>91</v>
      </c>
      <c r="N30" s="3">
        <v>91</v>
      </c>
      <c r="O30" s="3">
        <f>15+14+13+12+11+10+9+8+7+6+5+4+3+2+1</f>
        <v>120</v>
      </c>
      <c r="P30" s="100"/>
      <c r="Q30" s="3"/>
      <c r="R30" s="3"/>
      <c r="S30" s="116">
        <v>154</v>
      </c>
      <c r="T30" s="3">
        <v>154</v>
      </c>
      <c r="U30" s="3">
        <v>174</v>
      </c>
      <c r="V30" s="100"/>
      <c r="W30" s="3"/>
      <c r="X30" s="22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3.5" thickBot="1">
      <c r="A31" s="118"/>
      <c r="B31" s="237"/>
      <c r="C31" s="232"/>
      <c r="D31" s="231"/>
      <c r="E31" s="233"/>
      <c r="F31" s="234"/>
      <c r="G31" s="235">
        <f aca="true" t="shared" si="3" ref="G31:X31">SUM(G5:G30)-221</f>
        <v>0</v>
      </c>
      <c r="H31" s="232">
        <f t="shared" si="3"/>
        <v>0</v>
      </c>
      <c r="I31" s="232">
        <f t="shared" si="3"/>
        <v>0</v>
      </c>
      <c r="J31" s="235">
        <f t="shared" si="3"/>
        <v>0</v>
      </c>
      <c r="K31" s="232">
        <f t="shared" si="3"/>
        <v>0</v>
      </c>
      <c r="L31" s="232">
        <f t="shared" si="3"/>
        <v>0</v>
      </c>
      <c r="M31" s="235">
        <f t="shared" si="3"/>
        <v>0</v>
      </c>
      <c r="N31" s="232">
        <f t="shared" si="3"/>
        <v>0</v>
      </c>
      <c r="O31" s="232">
        <f t="shared" si="3"/>
        <v>0</v>
      </c>
      <c r="P31" s="235">
        <f t="shared" si="3"/>
        <v>-174</v>
      </c>
      <c r="Q31" s="232">
        <f t="shared" si="3"/>
        <v>-174</v>
      </c>
      <c r="R31" s="232">
        <f t="shared" si="3"/>
        <v>-174</v>
      </c>
      <c r="S31" s="235">
        <f t="shared" si="3"/>
        <v>0</v>
      </c>
      <c r="T31" s="232">
        <f t="shared" si="3"/>
        <v>0</v>
      </c>
      <c r="U31" s="232">
        <f t="shared" si="3"/>
        <v>0</v>
      </c>
      <c r="V31" s="235">
        <f t="shared" si="3"/>
        <v>-221</v>
      </c>
      <c r="W31" s="232">
        <f t="shared" si="3"/>
        <v>-221</v>
      </c>
      <c r="X31" s="236">
        <f t="shared" si="3"/>
        <v>-221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" ht="12.75">
      <c r="B32" s="334" t="s">
        <v>211</v>
      </c>
      <c r="C32" s="3" t="s">
        <v>210</v>
      </c>
    </row>
    <row r="33" ht="12.75">
      <c r="B33" s="333"/>
    </row>
    <row r="96" ht="12.75"/>
  </sheetData>
  <sheetProtection/>
  <mergeCells count="38">
    <mergeCell ref="AB3:AD3"/>
    <mergeCell ref="G3:I3"/>
    <mergeCell ref="J3:L3"/>
    <mergeCell ref="M3:O3"/>
    <mergeCell ref="P3:R3"/>
    <mergeCell ref="S3:U3"/>
    <mergeCell ref="V3:X3"/>
    <mergeCell ref="Y4:AA4"/>
    <mergeCell ref="V4:X4"/>
    <mergeCell ref="V2:X2"/>
    <mergeCell ref="Y2:AA2"/>
    <mergeCell ref="Y3:AA3"/>
    <mergeCell ref="P1:R1"/>
    <mergeCell ref="AB1:AD1"/>
    <mergeCell ref="S1:U1"/>
    <mergeCell ref="V1:X1"/>
    <mergeCell ref="Y1:AA1"/>
    <mergeCell ref="M1:O1"/>
    <mergeCell ref="J2:L2"/>
    <mergeCell ref="J1:L1"/>
    <mergeCell ref="G1:I1"/>
    <mergeCell ref="G2:I2"/>
    <mergeCell ref="C5:D5"/>
    <mergeCell ref="A2:F2"/>
    <mergeCell ref="A3:F3"/>
    <mergeCell ref="A4:F4"/>
    <mergeCell ref="A1:C1"/>
    <mergeCell ref="D1:F1"/>
    <mergeCell ref="J4:L4"/>
    <mergeCell ref="G4:I4"/>
    <mergeCell ref="S2:U2"/>
    <mergeCell ref="AB2:AD2"/>
    <mergeCell ref="S4:U4"/>
    <mergeCell ref="M2:O2"/>
    <mergeCell ref="P2:R2"/>
    <mergeCell ref="P4:R4"/>
    <mergeCell ref="M4:O4"/>
    <mergeCell ref="AB4:AD4"/>
  </mergeCells>
  <conditionalFormatting sqref="G30:R30 T30:AD30 G6:IV13 G15:IV29 V14:IV14">
    <cfRule type="cellIs" priority="27" dxfId="11" operator="equal" stopIfTrue="1">
      <formula>22</formula>
    </cfRule>
  </conditionalFormatting>
  <conditionalFormatting sqref="G31:X65536">
    <cfRule type="cellIs" priority="16" dxfId="33" operator="equal" stopIfTrue="1">
      <formula>-221</formula>
    </cfRule>
    <cfRule type="cellIs" priority="17" dxfId="33" operator="equal" stopIfTrue="1">
      <formula>0</formula>
    </cfRule>
  </conditionalFormatting>
  <conditionalFormatting sqref="G6:IV13 G15:IV32 V14:IV14">
    <cfRule type="cellIs" priority="28" dxfId="10" operator="equal" stopIfTrue="1">
      <formula>25</formula>
    </cfRule>
    <cfRule type="cellIs" priority="29" dxfId="9" operator="equal" stopIfTrue="1">
      <formula>20</formula>
    </cfRule>
  </conditionalFormatting>
  <conditionalFormatting sqref="G14:U14">
    <cfRule type="cellIs" priority="1" dxfId="11" operator="equal" stopIfTrue="1">
      <formula>22</formula>
    </cfRule>
    <cfRule type="cellIs" priority="2" dxfId="10" operator="equal" stopIfTrue="1">
      <formula>25</formula>
    </cfRule>
    <cfRule type="cellIs" priority="3" dxfId="9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"/>
  <sheetViews>
    <sheetView zoomScalePageLayoutView="0" workbookViewId="0" topLeftCell="A1">
      <selection activeCell="C17" sqref="C17"/>
    </sheetView>
  </sheetViews>
  <sheetFormatPr defaultColWidth="0" defaultRowHeight="12.75" zeroHeight="1"/>
  <cols>
    <col min="1" max="1" width="6.7109375" style="309" customWidth="1"/>
    <col min="2" max="2" width="38.8515625" style="309" customWidth="1"/>
    <col min="3" max="3" width="9.140625" style="309" customWidth="1"/>
    <col min="4" max="9" width="5.7109375" style="309" customWidth="1"/>
    <col min="10" max="10" width="9.140625" style="309" customWidth="1"/>
    <col min="11" max="16384" width="0" style="309" hidden="1" customWidth="1"/>
  </cols>
  <sheetData>
    <row r="1" spans="1:9" ht="18.75" thickBot="1">
      <c r="A1" s="482" t="s">
        <v>244</v>
      </c>
      <c r="B1" s="483"/>
      <c r="C1" s="321" t="s">
        <v>193</v>
      </c>
      <c r="D1" s="324" t="s">
        <v>0</v>
      </c>
      <c r="E1" s="325" t="s">
        <v>188</v>
      </c>
      <c r="F1" s="325" t="s">
        <v>189</v>
      </c>
      <c r="G1" s="325" t="s">
        <v>190</v>
      </c>
      <c r="H1" s="325" t="s">
        <v>191</v>
      </c>
      <c r="I1" s="326" t="s">
        <v>192</v>
      </c>
    </row>
    <row r="2" spans="1:9" ht="15.75">
      <c r="A2" s="310" t="s">
        <v>51</v>
      </c>
      <c r="B2" s="311" t="s">
        <v>145</v>
      </c>
      <c r="C2" s="312">
        <f>SUM(D2:W2)</f>
        <v>4</v>
      </c>
      <c r="D2" s="322"/>
      <c r="E2" s="322"/>
      <c r="F2" s="322">
        <v>1</v>
      </c>
      <c r="G2" s="322">
        <v>1</v>
      </c>
      <c r="H2" s="322">
        <v>1</v>
      </c>
      <c r="I2" s="323">
        <v>1</v>
      </c>
    </row>
    <row r="3" spans="1:9" ht="15.75">
      <c r="A3" s="315" t="s">
        <v>24</v>
      </c>
      <c r="B3" s="316" t="s">
        <v>205</v>
      </c>
      <c r="C3" s="312">
        <f>SUM(D3:W3)</f>
        <v>2</v>
      </c>
      <c r="D3" s="313">
        <v>1</v>
      </c>
      <c r="E3" s="313">
        <v>1</v>
      </c>
      <c r="F3" s="313"/>
      <c r="G3" s="313"/>
      <c r="H3" s="313"/>
      <c r="I3" s="314"/>
    </row>
    <row r="4" spans="1:9" ht="16.5" thickBot="1">
      <c r="A4" s="317" t="s">
        <v>25</v>
      </c>
      <c r="B4" s="318"/>
      <c r="C4" s="318">
        <f>SUM(D16:W16)</f>
        <v>0</v>
      </c>
      <c r="D4" s="319"/>
      <c r="E4" s="319"/>
      <c r="F4" s="319"/>
      <c r="G4" s="319"/>
      <c r="H4" s="319"/>
      <c r="I4" s="320"/>
    </row>
    <row r="5" spans="1:9" ht="16.5" thickBot="1">
      <c r="A5" s="342"/>
      <c r="B5" s="343"/>
      <c r="C5" s="343"/>
      <c r="D5" s="344"/>
      <c r="E5" s="344"/>
      <c r="F5" s="344"/>
      <c r="G5" s="344"/>
      <c r="H5" s="344"/>
      <c r="I5" s="344"/>
    </row>
    <row r="6" spans="1:9" ht="18.75" thickBot="1">
      <c r="A6" s="482" t="s">
        <v>245</v>
      </c>
      <c r="B6" s="483"/>
      <c r="C6" s="321" t="s">
        <v>193</v>
      </c>
      <c r="D6" s="324" t="s">
        <v>0</v>
      </c>
      <c r="E6" s="325" t="s">
        <v>188</v>
      </c>
      <c r="F6" s="325" t="s">
        <v>189</v>
      </c>
      <c r="G6" s="325" t="s">
        <v>190</v>
      </c>
      <c r="H6" s="325" t="s">
        <v>191</v>
      </c>
      <c r="I6" s="326" t="s">
        <v>192</v>
      </c>
    </row>
    <row r="7" spans="1:9" ht="15.75">
      <c r="A7" s="310" t="s">
        <v>51</v>
      </c>
      <c r="B7" s="311" t="s">
        <v>78</v>
      </c>
      <c r="C7" s="312">
        <f>SUM(D7:W7)</f>
        <v>3</v>
      </c>
      <c r="D7" s="322">
        <v>1</v>
      </c>
      <c r="E7" s="322">
        <v>1</v>
      </c>
      <c r="F7" s="322">
        <v>1</v>
      </c>
      <c r="G7" s="322"/>
      <c r="H7" s="322"/>
      <c r="I7" s="323"/>
    </row>
    <row r="8" spans="1:9" ht="15.75">
      <c r="A8" s="315" t="s">
        <v>24</v>
      </c>
      <c r="B8" s="316" t="s">
        <v>252</v>
      </c>
      <c r="C8" s="312">
        <f>SUM(D8:W8)</f>
        <v>2</v>
      </c>
      <c r="D8" s="313"/>
      <c r="E8" s="313"/>
      <c r="F8" s="313"/>
      <c r="G8" s="313">
        <v>1</v>
      </c>
      <c r="H8" s="313">
        <v>1</v>
      </c>
      <c r="I8" s="314"/>
    </row>
    <row r="9" spans="1:9" ht="16.5" thickBot="1">
      <c r="A9" s="317" t="s">
        <v>25</v>
      </c>
      <c r="B9" s="318" t="s">
        <v>130</v>
      </c>
      <c r="C9" s="312">
        <f>SUM(D9:W9)</f>
        <v>1</v>
      </c>
      <c r="D9" s="319"/>
      <c r="E9" s="319"/>
      <c r="F9" s="319"/>
      <c r="G9" s="319"/>
      <c r="H9" s="319"/>
      <c r="I9" s="320">
        <v>1</v>
      </c>
    </row>
    <row r="10" ht="16.5" thickBot="1"/>
    <row r="11" spans="1:7" ht="15.75">
      <c r="A11" s="330" t="s">
        <v>194</v>
      </c>
      <c r="B11" s="484" t="str">
        <f>CONCATENATE(,+' Mx1 A'!G3," Club  ",+' Mx1 A'!G4)</f>
        <v>South Down Club  Loughbrickland</v>
      </c>
      <c r="C11" s="484"/>
      <c r="D11" s="331"/>
      <c r="E11" s="484" t="str">
        <f>CONCATENATE(' Mx1 A'!G2)</f>
        <v>26th June</v>
      </c>
      <c r="F11" s="484"/>
      <c r="G11" s="485"/>
    </row>
    <row r="12" spans="1:7" ht="15.75">
      <c r="A12" s="306" t="s">
        <v>188</v>
      </c>
      <c r="B12" s="486" t="str">
        <f>CONCATENATE(+' Mx1 A'!J3," Club ",+' Mx1 A'!J4)</f>
        <v>Mourne Club Seaforde </v>
      </c>
      <c r="C12" s="486"/>
      <c r="D12" s="332"/>
      <c r="E12" s="486" t="str">
        <f>CONCATENATE(' Mx1 A'!J2)</f>
        <v>13th July</v>
      </c>
      <c r="F12" s="486"/>
      <c r="G12" s="487"/>
    </row>
    <row r="13" spans="1:7" ht="15.75">
      <c r="A13" s="306" t="s">
        <v>189</v>
      </c>
      <c r="B13" s="486" t="str">
        <f>CONCATENATE(+' Mx1 A'!M3," Club ",+' Mx1 A'!M4)</f>
        <v>North Armagh  Club Trandragee</v>
      </c>
      <c r="C13" s="486"/>
      <c r="D13" s="305"/>
      <c r="E13" s="486" t="str">
        <f>CONCATENATE(' Mx1 A'!M2)</f>
        <v>31st July</v>
      </c>
      <c r="F13" s="486"/>
      <c r="G13" s="487"/>
    </row>
    <row r="14" spans="1:7" ht="15.75">
      <c r="A14" s="306" t="s">
        <v>190</v>
      </c>
      <c r="B14" s="486" t="str">
        <f>CONCATENATE(+' Mx1 A'!P3," Club ",+' Mx1 A'!P4)</f>
        <v>Temple Club Laurel Bank</v>
      </c>
      <c r="C14" s="486"/>
      <c r="D14" s="305"/>
      <c r="E14" s="486" t="str">
        <f>CONCATENATE(' Mx1 A'!P2)</f>
        <v>21st Aug</v>
      </c>
      <c r="F14" s="486"/>
      <c r="G14" s="487"/>
    </row>
    <row r="15" spans="1:7" ht="15.75">
      <c r="A15" s="306" t="s">
        <v>191</v>
      </c>
      <c r="B15" s="486" t="str">
        <f>CONCATENATE(+' Mx1 A'!S3," Club ",+' Mx1 A'!S4)</f>
        <v>QRI Club Tinker Hill</v>
      </c>
      <c r="C15" s="486"/>
      <c r="D15" s="305"/>
      <c r="E15" s="486" t="str">
        <f>CONCATENATE(' Mx1 A'!S2)</f>
        <v>18th Sept</v>
      </c>
      <c r="F15" s="486"/>
      <c r="G15" s="487"/>
    </row>
    <row r="16" spans="1:7" ht="16.5" thickBot="1">
      <c r="A16" s="307" t="s">
        <v>192</v>
      </c>
      <c r="B16" s="488" t="str">
        <f>CONCATENATE(+' Mx1 A'!V3," Club ",+' Mx1 A'!V4)</f>
        <v>  Club  </v>
      </c>
      <c r="C16" s="488"/>
      <c r="D16" s="308"/>
      <c r="E16" s="488" t="str">
        <f>CONCATENATE(' Mx1 A'!V2)</f>
        <v> </v>
      </c>
      <c r="F16" s="488"/>
      <c r="G16" s="489"/>
    </row>
    <row r="17" ht="15.75"/>
    <row r="18" ht="15.75"/>
    <row r="19" ht="15.75"/>
    <row r="20" ht="15.75"/>
    <row r="21" ht="15.75"/>
    <row r="22" ht="15.75"/>
    <row r="23" ht="15.75"/>
    <row r="24" ht="15.75"/>
  </sheetData>
  <sheetProtection/>
  <mergeCells count="14">
    <mergeCell ref="E14:G14"/>
    <mergeCell ref="E15:G15"/>
    <mergeCell ref="E16:G16"/>
    <mergeCell ref="B14:C14"/>
    <mergeCell ref="B15:C15"/>
    <mergeCell ref="B16:C16"/>
    <mergeCell ref="A1:B1"/>
    <mergeCell ref="E11:G11"/>
    <mergeCell ref="E12:G12"/>
    <mergeCell ref="E13:G13"/>
    <mergeCell ref="B11:C11"/>
    <mergeCell ref="B12:C12"/>
    <mergeCell ref="B13:C13"/>
    <mergeCell ref="A6:B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37"/>
  <sheetViews>
    <sheetView showGridLines="0" zoomScalePageLayoutView="0" workbookViewId="0" topLeftCell="A1">
      <selection activeCell="A7" sqref="A7"/>
    </sheetView>
  </sheetViews>
  <sheetFormatPr defaultColWidth="0" defaultRowHeight="12.75" zeroHeight="1"/>
  <cols>
    <col min="1" max="1" width="5.140625" style="11" customWidth="1"/>
    <col min="2" max="2" width="8.421875" style="2" customWidth="1"/>
    <col min="3" max="3" width="8.57421875" style="3" customWidth="1"/>
    <col min="4" max="4" width="12.00390625" style="2" customWidth="1"/>
    <col min="5" max="5" width="12.8515625" style="11" customWidth="1"/>
    <col min="6" max="6" width="7.8515625" style="2" customWidth="1"/>
    <col min="7" max="21" width="5.57421875" style="11" customWidth="1"/>
    <col min="22" max="24" width="5.57421875" style="11" hidden="1" customWidth="1"/>
    <col min="25" max="25" width="1.57421875" style="11" customWidth="1"/>
    <col min="26" max="36" width="5.57421875" style="11" hidden="1" customWidth="1"/>
    <col min="37" max="16384" width="9.140625" style="11" hidden="1" customWidth="1"/>
  </cols>
  <sheetData>
    <row r="1" spans="1:25" s="165" customFormat="1" ht="25.5" thickBot="1">
      <c r="A1" s="448" t="s">
        <v>185</v>
      </c>
      <c r="B1" s="449"/>
      <c r="C1" s="450"/>
      <c r="D1" s="451" t="s">
        <v>6</v>
      </c>
      <c r="E1" s="452"/>
      <c r="F1" s="453"/>
      <c r="G1" s="462" t="s">
        <v>0</v>
      </c>
      <c r="H1" s="463"/>
      <c r="I1" s="423"/>
      <c r="J1" s="475" t="s">
        <v>1</v>
      </c>
      <c r="K1" s="476"/>
      <c r="L1" s="420"/>
      <c r="M1" s="475" t="s">
        <v>2</v>
      </c>
      <c r="N1" s="476"/>
      <c r="O1" s="420"/>
      <c r="P1" s="475" t="s">
        <v>3</v>
      </c>
      <c r="Q1" s="476"/>
      <c r="R1" s="420"/>
      <c r="S1" s="475" t="s">
        <v>4</v>
      </c>
      <c r="T1" s="476"/>
      <c r="U1" s="440"/>
      <c r="V1" s="475" t="s">
        <v>5</v>
      </c>
      <c r="W1" s="476"/>
      <c r="X1" s="420"/>
      <c r="Y1" s="135"/>
    </row>
    <row r="2" spans="1:25" s="164" customFormat="1" ht="13.5" thickBot="1">
      <c r="A2" s="425" t="s">
        <v>297</v>
      </c>
      <c r="B2" s="426"/>
      <c r="C2" s="426"/>
      <c r="D2" s="426"/>
      <c r="E2" s="426"/>
      <c r="F2" s="427"/>
      <c r="G2" s="457" t="str">
        <f>+' Mx1 A'!G2</f>
        <v>26th June</v>
      </c>
      <c r="H2" s="458"/>
      <c r="I2" s="461"/>
      <c r="J2" s="457" t="str">
        <f>+' Mx1 A'!J2</f>
        <v>13th July</v>
      </c>
      <c r="K2" s="458"/>
      <c r="L2" s="461"/>
      <c r="M2" s="457" t="str">
        <f>+' Mx1 A'!M2</f>
        <v>31st July</v>
      </c>
      <c r="N2" s="458"/>
      <c r="O2" s="461"/>
      <c r="P2" s="457" t="str">
        <f>+' Mx1 A'!P2</f>
        <v>21st Aug</v>
      </c>
      <c r="Q2" s="458"/>
      <c r="R2" s="461"/>
      <c r="S2" s="457" t="str">
        <f>+' Mx1 A'!S2</f>
        <v>18th Sept</v>
      </c>
      <c r="T2" s="458"/>
      <c r="U2" s="458"/>
      <c r="V2" s="477" t="str">
        <f>+' Mx1 A'!V2</f>
        <v> </v>
      </c>
      <c r="W2" s="478"/>
      <c r="X2" s="479"/>
      <c r="Y2" s="244"/>
    </row>
    <row r="3" spans="1:25" s="164" customFormat="1" ht="15.75">
      <c r="A3" s="436" t="s">
        <v>234</v>
      </c>
      <c r="B3" s="437"/>
      <c r="C3" s="437"/>
      <c r="D3" s="437"/>
      <c r="E3" s="437"/>
      <c r="F3" s="438"/>
      <c r="G3" s="480" t="str">
        <f>+' Mx1 A'!G3:I3</f>
        <v>South Down</v>
      </c>
      <c r="H3" s="465"/>
      <c r="I3" s="481"/>
      <c r="J3" s="480" t="str">
        <f>+' Mx1 A'!J3:L3</f>
        <v>Mourne</v>
      </c>
      <c r="K3" s="465"/>
      <c r="L3" s="481"/>
      <c r="M3" s="480" t="str">
        <f>+' Mx1 A'!M3:O3</f>
        <v>North Armagh </v>
      </c>
      <c r="N3" s="465"/>
      <c r="O3" s="481"/>
      <c r="P3" s="480" t="str">
        <f>+' Mx1 A'!P3:R3</f>
        <v>Temple</v>
      </c>
      <c r="Q3" s="465"/>
      <c r="R3" s="481"/>
      <c r="S3" s="480" t="str">
        <f>+' Mx1 A'!S3:U3</f>
        <v>QRI</v>
      </c>
      <c r="T3" s="465"/>
      <c r="U3" s="465"/>
      <c r="V3" s="480" t="str">
        <f>+' Mx1 A'!V3:X3</f>
        <v> </v>
      </c>
      <c r="W3" s="465"/>
      <c r="X3" s="481"/>
      <c r="Y3" s="135"/>
    </row>
    <row r="4" spans="1:25" s="164" customFormat="1" ht="14.25" thickBot="1">
      <c r="A4" s="428" t="s">
        <v>50</v>
      </c>
      <c r="B4" s="429"/>
      <c r="C4" s="429"/>
      <c r="D4" s="430"/>
      <c r="E4" s="429"/>
      <c r="F4" s="431"/>
      <c r="G4" s="454" t="str">
        <f>+' Mx1 A'!G4</f>
        <v>Loughbrickland</v>
      </c>
      <c r="H4" s="455"/>
      <c r="I4" s="456"/>
      <c r="J4" s="454" t="str">
        <f>+' Mx1 A'!J4</f>
        <v>Seaforde </v>
      </c>
      <c r="K4" s="455"/>
      <c r="L4" s="456"/>
      <c r="M4" s="454" t="str">
        <f>+' Mx1 A'!M4</f>
        <v>Trandragee</v>
      </c>
      <c r="N4" s="455"/>
      <c r="O4" s="456"/>
      <c r="P4" s="454" t="str">
        <f>+' Mx1 A'!P4</f>
        <v>Laurel Bank</v>
      </c>
      <c r="Q4" s="455"/>
      <c r="R4" s="456"/>
      <c r="S4" s="454" t="str">
        <f>+' Mx1 A'!S4</f>
        <v>Tinker Hill</v>
      </c>
      <c r="T4" s="455"/>
      <c r="U4" s="455"/>
      <c r="V4" s="454" t="str">
        <f>+' Mx1 A'!V4</f>
        <v> </v>
      </c>
      <c r="W4" s="455"/>
      <c r="X4" s="456"/>
      <c r="Y4" s="135"/>
    </row>
    <row r="5" spans="1:25" s="38" customFormat="1" ht="14.25" thickBot="1">
      <c r="A5" s="168" t="s">
        <v>7</v>
      </c>
      <c r="B5" s="169" t="s">
        <v>8</v>
      </c>
      <c r="C5" s="424" t="s">
        <v>9</v>
      </c>
      <c r="D5" s="424"/>
      <c r="E5" s="345">
        <f>+F6-F7</f>
        <v>35</v>
      </c>
      <c r="F5" s="170" t="s">
        <v>10</v>
      </c>
      <c r="G5" s="289" t="s">
        <v>11</v>
      </c>
      <c r="H5" s="289" t="s">
        <v>12</v>
      </c>
      <c r="I5" s="291" t="s">
        <v>49</v>
      </c>
      <c r="J5" s="292" t="s">
        <v>11</v>
      </c>
      <c r="K5" s="289" t="s">
        <v>12</v>
      </c>
      <c r="L5" s="291" t="s">
        <v>49</v>
      </c>
      <c r="M5" s="289" t="s">
        <v>11</v>
      </c>
      <c r="N5" s="289" t="s">
        <v>12</v>
      </c>
      <c r="O5" s="291" t="s">
        <v>49</v>
      </c>
      <c r="P5" s="289" t="s">
        <v>11</v>
      </c>
      <c r="Q5" s="289" t="s">
        <v>12</v>
      </c>
      <c r="R5" s="291" t="s">
        <v>49</v>
      </c>
      <c r="S5" s="289" t="s">
        <v>11</v>
      </c>
      <c r="T5" s="289" t="s">
        <v>12</v>
      </c>
      <c r="U5" s="291" t="s">
        <v>49</v>
      </c>
      <c r="V5" s="289" t="s">
        <v>11</v>
      </c>
      <c r="W5" s="289" t="s">
        <v>12</v>
      </c>
      <c r="X5" s="242" t="s">
        <v>49</v>
      </c>
      <c r="Y5" s="243"/>
    </row>
    <row r="6" spans="1:25" ht="12.75">
      <c r="A6" s="215" t="s">
        <v>386</v>
      </c>
      <c r="B6" s="336">
        <v>19</v>
      </c>
      <c r="C6" s="339" t="s">
        <v>265</v>
      </c>
      <c r="D6" s="339" t="s">
        <v>264</v>
      </c>
      <c r="E6" s="67" t="s">
        <v>6</v>
      </c>
      <c r="F6" s="44">
        <f aca="true" t="shared" si="0" ref="F6:F18">SUM(G6:X6)</f>
        <v>329</v>
      </c>
      <c r="G6" s="377">
        <v>20</v>
      </c>
      <c r="H6" s="208">
        <v>22</v>
      </c>
      <c r="I6" s="154">
        <v>22</v>
      </c>
      <c r="J6" s="62">
        <v>22</v>
      </c>
      <c r="K6" s="339">
        <v>20</v>
      </c>
      <c r="L6" s="63">
        <v>22</v>
      </c>
      <c r="M6" s="74">
        <v>25</v>
      </c>
      <c r="N6" s="341">
        <v>22</v>
      </c>
      <c r="O6" s="341">
        <v>22</v>
      </c>
      <c r="P6" s="74">
        <v>22</v>
      </c>
      <c r="Q6" s="73">
        <v>22</v>
      </c>
      <c r="R6" s="75">
        <v>22</v>
      </c>
      <c r="S6" s="74">
        <v>25</v>
      </c>
      <c r="T6" s="73">
        <v>25</v>
      </c>
      <c r="U6" s="75">
        <v>16</v>
      </c>
      <c r="V6" s="76"/>
      <c r="W6" s="77"/>
      <c r="X6" s="77"/>
      <c r="Y6" s="243"/>
    </row>
    <row r="7" spans="1:25" ht="12.75">
      <c r="A7" s="148">
        <v>2</v>
      </c>
      <c r="B7" s="143">
        <v>178</v>
      </c>
      <c r="C7" s="143" t="s">
        <v>40</v>
      </c>
      <c r="D7" s="143" t="s">
        <v>229</v>
      </c>
      <c r="E7" s="144" t="s">
        <v>6</v>
      </c>
      <c r="F7" s="43">
        <f t="shared" si="0"/>
        <v>294</v>
      </c>
      <c r="G7" s="58">
        <v>22</v>
      </c>
      <c r="H7" s="124">
        <v>25</v>
      </c>
      <c r="I7" s="64">
        <v>20</v>
      </c>
      <c r="J7" s="58">
        <v>18</v>
      </c>
      <c r="K7" s="19">
        <v>18</v>
      </c>
      <c r="L7" s="64">
        <v>18</v>
      </c>
      <c r="M7" s="58">
        <v>18</v>
      </c>
      <c r="N7" s="19">
        <v>16</v>
      </c>
      <c r="O7" s="19">
        <v>15</v>
      </c>
      <c r="P7" s="58">
        <v>20</v>
      </c>
      <c r="Q7" s="19">
        <v>20</v>
      </c>
      <c r="R7" s="64">
        <v>20</v>
      </c>
      <c r="S7" s="79">
        <v>22</v>
      </c>
      <c r="T7" s="68">
        <v>20</v>
      </c>
      <c r="U7" s="80">
        <v>22</v>
      </c>
      <c r="V7" s="79"/>
      <c r="W7" s="68"/>
      <c r="X7" s="68"/>
      <c r="Y7" s="243"/>
    </row>
    <row r="8" spans="1:25" ht="12.75">
      <c r="A8" s="148">
        <f aca="true" t="shared" si="1" ref="A8:A35">+A7+1</f>
        <v>3</v>
      </c>
      <c r="B8" s="143">
        <v>994</v>
      </c>
      <c r="C8" s="143" t="s">
        <v>176</v>
      </c>
      <c r="D8" s="143" t="s">
        <v>196</v>
      </c>
      <c r="E8" s="144" t="s">
        <v>6</v>
      </c>
      <c r="F8" s="43">
        <f t="shared" si="0"/>
        <v>264</v>
      </c>
      <c r="G8" s="58">
        <v>16</v>
      </c>
      <c r="H8" s="124">
        <v>9</v>
      </c>
      <c r="I8" s="64">
        <v>16</v>
      </c>
      <c r="J8" s="58">
        <v>25</v>
      </c>
      <c r="K8" s="19">
        <v>0</v>
      </c>
      <c r="L8" s="64">
        <v>0</v>
      </c>
      <c r="M8" s="79">
        <v>20</v>
      </c>
      <c r="N8" s="68">
        <v>20</v>
      </c>
      <c r="O8" s="68">
        <v>20</v>
      </c>
      <c r="P8" s="79">
        <v>25</v>
      </c>
      <c r="Q8" s="68">
        <v>25</v>
      </c>
      <c r="R8" s="80">
        <v>25</v>
      </c>
      <c r="S8" s="79">
        <v>16</v>
      </c>
      <c r="T8" s="68">
        <v>22</v>
      </c>
      <c r="U8" s="80">
        <v>25</v>
      </c>
      <c r="V8" s="79"/>
      <c r="W8" s="68"/>
      <c r="X8" s="68"/>
      <c r="Y8" s="243"/>
    </row>
    <row r="9" spans="1:25" ht="12.75">
      <c r="A9" s="148">
        <f t="shared" si="1"/>
        <v>4</v>
      </c>
      <c r="B9" s="361">
        <v>45</v>
      </c>
      <c r="C9" s="358" t="s">
        <v>180</v>
      </c>
      <c r="D9" s="124" t="s">
        <v>147</v>
      </c>
      <c r="E9" s="98" t="s">
        <v>6</v>
      </c>
      <c r="F9" s="43">
        <f t="shared" si="0"/>
        <v>193</v>
      </c>
      <c r="G9" s="58">
        <v>25</v>
      </c>
      <c r="H9" s="124">
        <v>20</v>
      </c>
      <c r="I9" s="64">
        <v>25</v>
      </c>
      <c r="J9" s="58">
        <v>9</v>
      </c>
      <c r="K9" s="19">
        <v>22</v>
      </c>
      <c r="L9" s="64">
        <v>20</v>
      </c>
      <c r="M9" s="79">
        <v>22</v>
      </c>
      <c r="N9" s="68">
        <v>25</v>
      </c>
      <c r="O9" s="68">
        <v>25</v>
      </c>
      <c r="P9" s="79"/>
      <c r="Q9" s="68"/>
      <c r="R9" s="80"/>
      <c r="S9" s="79"/>
      <c r="T9" s="68"/>
      <c r="U9" s="80"/>
      <c r="V9" s="79"/>
      <c r="W9" s="68"/>
      <c r="X9" s="68"/>
      <c r="Y9" s="243"/>
    </row>
    <row r="10" spans="1:25" ht="13.5" thickBot="1">
      <c r="A10" s="149">
        <f t="shared" si="1"/>
        <v>5</v>
      </c>
      <c r="B10" s="106">
        <v>703</v>
      </c>
      <c r="C10" s="106" t="s">
        <v>173</v>
      </c>
      <c r="D10" s="106" t="s">
        <v>172</v>
      </c>
      <c r="E10" s="104" t="s">
        <v>6</v>
      </c>
      <c r="F10" s="45">
        <f t="shared" si="0"/>
        <v>157</v>
      </c>
      <c r="G10" s="59">
        <v>15</v>
      </c>
      <c r="H10" s="20">
        <v>12</v>
      </c>
      <c r="I10" s="346">
        <v>12</v>
      </c>
      <c r="J10" s="59">
        <v>0</v>
      </c>
      <c r="K10" s="20">
        <v>12</v>
      </c>
      <c r="L10" s="65">
        <v>12</v>
      </c>
      <c r="M10" s="81">
        <v>13</v>
      </c>
      <c r="N10" s="70">
        <v>12</v>
      </c>
      <c r="O10" s="70">
        <v>13</v>
      </c>
      <c r="P10" s="81"/>
      <c r="Q10" s="70"/>
      <c r="R10" s="84"/>
      <c r="S10" s="82">
        <v>20</v>
      </c>
      <c r="T10" s="71">
        <v>18</v>
      </c>
      <c r="U10" s="83">
        <v>18</v>
      </c>
      <c r="V10" s="81"/>
      <c r="W10" s="70"/>
      <c r="X10" s="70"/>
      <c r="Y10" s="243"/>
    </row>
    <row r="11" spans="1:25" ht="12.75">
      <c r="A11" s="150">
        <f t="shared" si="1"/>
        <v>6</v>
      </c>
      <c r="B11" s="153">
        <v>76</v>
      </c>
      <c r="C11" s="131" t="s">
        <v>319</v>
      </c>
      <c r="D11" s="131" t="s">
        <v>314</v>
      </c>
      <c r="E11" s="158" t="s">
        <v>6</v>
      </c>
      <c r="F11" s="44">
        <f t="shared" si="0"/>
        <v>100</v>
      </c>
      <c r="G11" s="60"/>
      <c r="H11" s="10"/>
      <c r="I11" s="10"/>
      <c r="J11" s="60">
        <v>16</v>
      </c>
      <c r="K11" s="61">
        <v>15</v>
      </c>
      <c r="L11" s="66">
        <v>15</v>
      </c>
      <c r="M11" s="86"/>
      <c r="N11" s="85"/>
      <c r="O11" s="85"/>
      <c r="P11" s="86"/>
      <c r="Q11" s="85"/>
      <c r="R11" s="87"/>
      <c r="S11" s="88">
        <v>18</v>
      </c>
      <c r="T11" s="72">
        <v>16</v>
      </c>
      <c r="U11" s="89">
        <v>20</v>
      </c>
      <c r="V11" s="88"/>
      <c r="W11" s="72"/>
      <c r="X11" s="72"/>
      <c r="Y11" s="243"/>
    </row>
    <row r="12" spans="1:25" ht="12.75">
      <c r="A12" s="148">
        <f t="shared" si="1"/>
        <v>7</v>
      </c>
      <c r="B12" s="124">
        <v>122</v>
      </c>
      <c r="C12" s="393" t="s">
        <v>320</v>
      </c>
      <c r="D12" s="338" t="s">
        <v>315</v>
      </c>
      <c r="E12" s="340" t="s">
        <v>6</v>
      </c>
      <c r="F12" s="43">
        <f t="shared" si="0"/>
        <v>97</v>
      </c>
      <c r="G12" s="123"/>
      <c r="H12" s="19"/>
      <c r="I12" s="19"/>
      <c r="J12" s="58">
        <v>13</v>
      </c>
      <c r="K12" s="19">
        <v>16</v>
      </c>
      <c r="L12" s="64">
        <v>16</v>
      </c>
      <c r="M12" s="79">
        <v>16</v>
      </c>
      <c r="N12" s="68">
        <v>18</v>
      </c>
      <c r="O12" s="68">
        <v>18</v>
      </c>
      <c r="P12" s="79"/>
      <c r="Q12" s="68"/>
      <c r="R12" s="80"/>
      <c r="S12" s="79"/>
      <c r="T12" s="68"/>
      <c r="U12" s="80"/>
      <c r="V12" s="79"/>
      <c r="W12" s="68"/>
      <c r="X12" s="68"/>
      <c r="Y12" s="243"/>
    </row>
    <row r="13" spans="1:25" ht="12.75">
      <c r="A13" s="148">
        <f t="shared" si="1"/>
        <v>8</v>
      </c>
      <c r="B13" s="19">
        <v>23</v>
      </c>
      <c r="C13" s="19" t="s">
        <v>65</v>
      </c>
      <c r="D13" s="19" t="s">
        <v>240</v>
      </c>
      <c r="E13" s="67" t="s">
        <v>6</v>
      </c>
      <c r="F13" s="43">
        <f t="shared" si="0"/>
        <v>94</v>
      </c>
      <c r="G13" s="58">
        <v>14</v>
      </c>
      <c r="H13" s="124">
        <v>13</v>
      </c>
      <c r="I13" s="19">
        <v>14</v>
      </c>
      <c r="J13" s="58">
        <v>0</v>
      </c>
      <c r="K13" s="19">
        <v>10</v>
      </c>
      <c r="L13" s="64">
        <v>9</v>
      </c>
      <c r="M13" s="79">
        <v>11</v>
      </c>
      <c r="N13" s="68">
        <v>11</v>
      </c>
      <c r="O13" s="68">
        <v>12</v>
      </c>
      <c r="P13" s="79"/>
      <c r="Q13" s="68"/>
      <c r="R13" s="80"/>
      <c r="S13" s="79"/>
      <c r="T13" s="68"/>
      <c r="U13" s="80"/>
      <c r="V13" s="79"/>
      <c r="W13" s="68"/>
      <c r="X13" s="68"/>
      <c r="Y13" s="243"/>
    </row>
    <row r="14" spans="1:25" ht="12.75">
      <c r="A14" s="148">
        <f t="shared" si="1"/>
        <v>9</v>
      </c>
      <c r="B14" s="15">
        <v>103</v>
      </c>
      <c r="C14" s="19" t="s">
        <v>362</v>
      </c>
      <c r="D14" s="19" t="s">
        <v>377</v>
      </c>
      <c r="E14" s="67" t="s">
        <v>6</v>
      </c>
      <c r="F14" s="43">
        <f t="shared" si="0"/>
        <v>88</v>
      </c>
      <c r="G14" s="58"/>
      <c r="H14" s="124"/>
      <c r="I14" s="124"/>
      <c r="J14" s="58"/>
      <c r="K14" s="19"/>
      <c r="L14" s="64"/>
      <c r="M14" s="58">
        <v>14</v>
      </c>
      <c r="N14" s="19">
        <v>13</v>
      </c>
      <c r="O14" s="19">
        <v>11</v>
      </c>
      <c r="P14" s="79">
        <v>18</v>
      </c>
      <c r="Q14" s="68">
        <v>16</v>
      </c>
      <c r="R14" s="80">
        <v>16</v>
      </c>
      <c r="S14" s="79"/>
      <c r="T14" s="68"/>
      <c r="U14" s="80"/>
      <c r="V14" s="79"/>
      <c r="W14" s="68"/>
      <c r="X14" s="68"/>
      <c r="Y14" s="243"/>
    </row>
    <row r="15" spans="1:25" ht="13.5" thickBot="1">
      <c r="A15" s="149">
        <f t="shared" si="1"/>
        <v>10</v>
      </c>
      <c r="B15" s="16">
        <v>312</v>
      </c>
      <c r="C15" s="20" t="s">
        <v>200</v>
      </c>
      <c r="D15" s="20" t="s">
        <v>291</v>
      </c>
      <c r="E15" s="145" t="s">
        <v>6</v>
      </c>
      <c r="F15" s="45">
        <f t="shared" si="0"/>
        <v>60</v>
      </c>
      <c r="G15" s="105">
        <v>10</v>
      </c>
      <c r="H15" s="106">
        <v>10</v>
      </c>
      <c r="I15" s="20">
        <v>11</v>
      </c>
      <c r="J15" s="59">
        <v>10</v>
      </c>
      <c r="K15" s="20">
        <v>9</v>
      </c>
      <c r="L15" s="65">
        <v>10</v>
      </c>
      <c r="M15" s="81"/>
      <c r="N15" s="70"/>
      <c r="O15" s="70"/>
      <c r="P15" s="81"/>
      <c r="Q15" s="70"/>
      <c r="R15" s="84"/>
      <c r="S15" s="81"/>
      <c r="T15" s="70"/>
      <c r="U15" s="84"/>
      <c r="V15" s="81"/>
      <c r="W15" s="70"/>
      <c r="X15" s="70"/>
      <c r="Y15" s="243"/>
    </row>
    <row r="16" spans="1:25" ht="12.75">
      <c r="A16" s="150">
        <f>+A15+1</f>
        <v>11</v>
      </c>
      <c r="B16" s="134">
        <v>195</v>
      </c>
      <c r="C16" s="134" t="s">
        <v>242</v>
      </c>
      <c r="D16" s="134" t="s">
        <v>62</v>
      </c>
      <c r="E16" s="103" t="s">
        <v>6</v>
      </c>
      <c r="F16" s="44">
        <f t="shared" si="0"/>
        <v>54</v>
      </c>
      <c r="G16" s="60">
        <v>18</v>
      </c>
      <c r="H16" s="61">
        <v>18</v>
      </c>
      <c r="I16" s="61">
        <v>18</v>
      </c>
      <c r="J16" s="58"/>
      <c r="K16" s="19"/>
      <c r="L16" s="64"/>
      <c r="M16" s="86"/>
      <c r="N16" s="85"/>
      <c r="O16" s="85"/>
      <c r="P16" s="86"/>
      <c r="Q16" s="85"/>
      <c r="R16" s="87"/>
      <c r="S16" s="86"/>
      <c r="T16" s="85"/>
      <c r="U16" s="87"/>
      <c r="V16" s="88"/>
      <c r="W16" s="72"/>
      <c r="X16" s="72"/>
      <c r="Y16" s="243"/>
    </row>
    <row r="17" spans="1:25" ht="12.75">
      <c r="A17" s="148">
        <f t="shared" si="1"/>
        <v>12</v>
      </c>
      <c r="B17" s="124">
        <v>65</v>
      </c>
      <c r="C17" s="124" t="s">
        <v>119</v>
      </c>
      <c r="D17" s="124" t="s">
        <v>384</v>
      </c>
      <c r="E17" s="98" t="s">
        <v>6</v>
      </c>
      <c r="F17" s="43">
        <f t="shared" si="0"/>
        <v>52</v>
      </c>
      <c r="G17" s="58"/>
      <c r="H17" s="19"/>
      <c r="I17" s="124"/>
      <c r="J17" s="58"/>
      <c r="K17" s="19"/>
      <c r="L17" s="64"/>
      <c r="M17" s="79"/>
      <c r="N17" s="68"/>
      <c r="O17" s="68"/>
      <c r="P17" s="79">
        <v>16</v>
      </c>
      <c r="Q17" s="68">
        <v>18</v>
      </c>
      <c r="R17" s="80">
        <v>18</v>
      </c>
      <c r="S17" s="79"/>
      <c r="T17" s="68"/>
      <c r="U17" s="80"/>
      <c r="V17" s="79"/>
      <c r="W17" s="68"/>
      <c r="X17" s="68"/>
      <c r="Y17" s="243"/>
    </row>
    <row r="18" spans="1:25" ht="12.75">
      <c r="A18" s="148">
        <f t="shared" si="1"/>
        <v>13</v>
      </c>
      <c r="B18" s="19">
        <v>740</v>
      </c>
      <c r="C18" s="19" t="s">
        <v>136</v>
      </c>
      <c r="D18" s="19" t="s">
        <v>262</v>
      </c>
      <c r="E18" s="67" t="s">
        <v>6</v>
      </c>
      <c r="F18" s="43">
        <f t="shared" si="0"/>
        <v>50</v>
      </c>
      <c r="G18" s="58"/>
      <c r="H18" s="19"/>
      <c r="I18" s="19"/>
      <c r="J18" s="58">
        <v>0</v>
      </c>
      <c r="K18" s="19">
        <v>25</v>
      </c>
      <c r="L18" s="64">
        <v>25</v>
      </c>
      <c r="M18" s="79"/>
      <c r="N18" s="68"/>
      <c r="O18" s="68"/>
      <c r="P18" s="79"/>
      <c r="Q18" s="68"/>
      <c r="R18" s="80"/>
      <c r="S18" s="79"/>
      <c r="T18" s="68"/>
      <c r="U18" s="80"/>
      <c r="V18" s="79"/>
      <c r="W18" s="68"/>
      <c r="X18" s="68"/>
      <c r="Y18" s="243"/>
    </row>
    <row r="19" spans="1:25" ht="12.75">
      <c r="A19" s="148">
        <f t="shared" si="1"/>
        <v>14</v>
      </c>
      <c r="B19" s="15">
        <v>114</v>
      </c>
      <c r="C19" s="19" t="s">
        <v>381</v>
      </c>
      <c r="D19" s="19" t="s">
        <v>364</v>
      </c>
      <c r="E19" s="67" t="s">
        <v>6</v>
      </c>
      <c r="F19" s="43">
        <f aca="true" t="shared" si="2" ref="F19:F36">SUM(G19:X19)</f>
        <v>45</v>
      </c>
      <c r="G19" s="58"/>
      <c r="H19" s="19"/>
      <c r="I19" s="19"/>
      <c r="J19" s="58"/>
      <c r="K19" s="19"/>
      <c r="L19" s="64"/>
      <c r="M19" s="79">
        <v>15</v>
      </c>
      <c r="N19" s="68">
        <v>14</v>
      </c>
      <c r="O19" s="68">
        <v>16</v>
      </c>
      <c r="P19" s="79"/>
      <c r="Q19" s="68"/>
      <c r="R19" s="80"/>
      <c r="S19" s="79"/>
      <c r="T19" s="68"/>
      <c r="U19" s="80"/>
      <c r="V19" s="79"/>
      <c r="W19" s="68"/>
      <c r="X19" s="68"/>
      <c r="Y19" s="243"/>
    </row>
    <row r="20" spans="1:25" ht="13.5" thickBot="1">
      <c r="A20" s="149">
        <f t="shared" si="1"/>
        <v>15</v>
      </c>
      <c r="B20" s="70">
        <v>252</v>
      </c>
      <c r="C20" s="20" t="s">
        <v>289</v>
      </c>
      <c r="D20" s="20" t="s">
        <v>288</v>
      </c>
      <c r="E20" s="145" t="s">
        <v>6</v>
      </c>
      <c r="F20" s="45">
        <f t="shared" si="2"/>
        <v>43</v>
      </c>
      <c r="G20" s="59">
        <v>12</v>
      </c>
      <c r="H20" s="20">
        <v>16</v>
      </c>
      <c r="I20" s="20">
        <v>15</v>
      </c>
      <c r="J20" s="59"/>
      <c r="K20" s="20"/>
      <c r="L20" s="65"/>
      <c r="M20" s="82"/>
      <c r="N20" s="71"/>
      <c r="O20" s="71"/>
      <c r="P20" s="82"/>
      <c r="Q20" s="71"/>
      <c r="R20" s="83"/>
      <c r="S20" s="82"/>
      <c r="T20" s="71"/>
      <c r="U20" s="83"/>
      <c r="V20" s="81"/>
      <c r="W20" s="70"/>
      <c r="X20" s="70"/>
      <c r="Y20" s="243"/>
    </row>
    <row r="21" spans="1:25" ht="12.75">
      <c r="A21" s="150">
        <f>+A20+1</f>
        <v>16</v>
      </c>
      <c r="B21" s="131">
        <v>172</v>
      </c>
      <c r="C21" s="131" t="s">
        <v>17</v>
      </c>
      <c r="D21" s="131" t="s">
        <v>316</v>
      </c>
      <c r="E21" s="158" t="s">
        <v>6</v>
      </c>
      <c r="F21" s="44">
        <f t="shared" si="2"/>
        <v>42</v>
      </c>
      <c r="G21" s="60"/>
      <c r="H21" s="10"/>
      <c r="I21" s="10"/>
      <c r="J21" s="58">
        <v>14</v>
      </c>
      <c r="K21" s="19">
        <v>14</v>
      </c>
      <c r="L21" s="64">
        <v>14</v>
      </c>
      <c r="M21" s="88"/>
      <c r="N21" s="72"/>
      <c r="O21" s="72"/>
      <c r="P21" s="88"/>
      <c r="Q21" s="72"/>
      <c r="R21" s="89"/>
      <c r="S21" s="88"/>
      <c r="T21" s="72"/>
      <c r="U21" s="89"/>
      <c r="V21" s="88"/>
      <c r="W21" s="72"/>
      <c r="X21" s="72"/>
      <c r="Y21" s="243"/>
    </row>
    <row r="22" spans="1:25" ht="12.75">
      <c r="A22" s="148">
        <f t="shared" si="1"/>
        <v>17</v>
      </c>
      <c r="B22" s="124">
        <v>500</v>
      </c>
      <c r="C22" s="124" t="s">
        <v>253</v>
      </c>
      <c r="D22" s="124" t="s">
        <v>317</v>
      </c>
      <c r="E22" s="98" t="s">
        <v>6</v>
      </c>
      <c r="F22" s="43">
        <f t="shared" si="2"/>
        <v>41</v>
      </c>
      <c r="G22" s="58"/>
      <c r="H22" s="124"/>
      <c r="I22" s="19"/>
      <c r="J22" s="58">
        <v>15</v>
      </c>
      <c r="K22" s="19">
        <v>13</v>
      </c>
      <c r="L22" s="64">
        <v>13</v>
      </c>
      <c r="M22" s="79"/>
      <c r="N22" s="68"/>
      <c r="O22" s="68"/>
      <c r="P22" s="79"/>
      <c r="Q22" s="68"/>
      <c r="R22" s="80"/>
      <c r="S22" s="79"/>
      <c r="T22" s="68"/>
      <c r="U22" s="80"/>
      <c r="V22" s="79"/>
      <c r="W22" s="68"/>
      <c r="X22" s="68"/>
      <c r="Y22" s="243"/>
    </row>
    <row r="23" spans="1:25" ht="12.75">
      <c r="A23" s="148">
        <f t="shared" si="1"/>
        <v>18</v>
      </c>
      <c r="B23" s="15">
        <v>72</v>
      </c>
      <c r="C23" s="19" t="s">
        <v>380</v>
      </c>
      <c r="D23" s="19" t="s">
        <v>379</v>
      </c>
      <c r="E23" s="67" t="s">
        <v>6</v>
      </c>
      <c r="F23" s="43">
        <f t="shared" si="2"/>
        <v>41</v>
      </c>
      <c r="G23" s="123"/>
      <c r="H23" s="124"/>
      <c r="I23" s="19"/>
      <c r="J23" s="58"/>
      <c r="K23" s="19"/>
      <c r="L23" s="64"/>
      <c r="M23" s="79">
        <v>12</v>
      </c>
      <c r="N23" s="68">
        <v>15</v>
      </c>
      <c r="O23" s="68">
        <v>14</v>
      </c>
      <c r="P23" s="79"/>
      <c r="Q23" s="68"/>
      <c r="R23" s="80"/>
      <c r="S23" s="79"/>
      <c r="T23" s="68"/>
      <c r="U23" s="80"/>
      <c r="V23" s="79"/>
      <c r="W23" s="68"/>
      <c r="X23" s="68"/>
      <c r="Y23" s="243"/>
    </row>
    <row r="24" spans="1:25" ht="12.75">
      <c r="A24" s="148">
        <f t="shared" si="1"/>
        <v>19</v>
      </c>
      <c r="B24" s="15">
        <v>664</v>
      </c>
      <c r="C24" s="19" t="s">
        <v>248</v>
      </c>
      <c r="D24" s="19" t="s">
        <v>292</v>
      </c>
      <c r="E24" s="67" t="s">
        <v>6</v>
      </c>
      <c r="F24" s="43">
        <f t="shared" si="2"/>
        <v>35</v>
      </c>
      <c r="G24" s="123">
        <v>13</v>
      </c>
      <c r="H24" s="124">
        <v>14</v>
      </c>
      <c r="I24" s="19">
        <v>8</v>
      </c>
      <c r="J24" s="58"/>
      <c r="K24" s="19"/>
      <c r="L24" s="64"/>
      <c r="M24" s="79"/>
      <c r="N24" s="68"/>
      <c r="O24" s="68"/>
      <c r="P24" s="79"/>
      <c r="Q24" s="68"/>
      <c r="R24" s="80"/>
      <c r="S24" s="79"/>
      <c r="T24" s="68"/>
      <c r="U24" s="80"/>
      <c r="V24" s="79"/>
      <c r="W24" s="68"/>
      <c r="X24" s="68"/>
      <c r="Y24" s="243"/>
    </row>
    <row r="25" spans="1:25" ht="13.5" thickBot="1">
      <c r="A25" s="149">
        <f t="shared" si="1"/>
        <v>20</v>
      </c>
      <c r="B25" s="20">
        <v>415</v>
      </c>
      <c r="C25" s="20" t="s">
        <v>16</v>
      </c>
      <c r="D25" s="20" t="s">
        <v>318</v>
      </c>
      <c r="E25" s="145" t="s">
        <v>6</v>
      </c>
      <c r="F25" s="45">
        <f t="shared" si="2"/>
        <v>34</v>
      </c>
      <c r="G25" s="59"/>
      <c r="H25" s="20"/>
      <c r="I25" s="20"/>
      <c r="J25" s="59">
        <v>12</v>
      </c>
      <c r="K25" s="20">
        <v>11</v>
      </c>
      <c r="L25" s="65">
        <v>11</v>
      </c>
      <c r="M25" s="81"/>
      <c r="N25" s="70"/>
      <c r="O25" s="70"/>
      <c r="P25" s="81"/>
      <c r="Q25" s="70"/>
      <c r="R25" s="84"/>
      <c r="S25" s="81"/>
      <c r="T25" s="70"/>
      <c r="U25" s="84"/>
      <c r="V25" s="81"/>
      <c r="W25" s="70"/>
      <c r="X25" s="70"/>
      <c r="Y25" s="243"/>
    </row>
    <row r="26" spans="1:25" ht="12.75">
      <c r="A26" s="150">
        <f>+A25+1</f>
        <v>21</v>
      </c>
      <c r="B26" s="17">
        <v>11</v>
      </c>
      <c r="C26" s="134" t="s">
        <v>65</v>
      </c>
      <c r="D26" s="134" t="s">
        <v>221</v>
      </c>
      <c r="E26" s="158" t="s">
        <v>6</v>
      </c>
      <c r="F26" s="44">
        <f t="shared" si="2"/>
        <v>32</v>
      </c>
      <c r="G26" s="60">
        <v>11</v>
      </c>
      <c r="H26" s="61">
        <v>11</v>
      </c>
      <c r="I26" s="61">
        <v>10</v>
      </c>
      <c r="J26" s="58"/>
      <c r="K26" s="19"/>
      <c r="L26" s="64"/>
      <c r="M26" s="86"/>
      <c r="N26" s="85"/>
      <c r="O26" s="85"/>
      <c r="P26" s="86"/>
      <c r="Q26" s="85"/>
      <c r="R26" s="87"/>
      <c r="S26" s="86"/>
      <c r="T26" s="85"/>
      <c r="U26" s="87"/>
      <c r="V26" s="88"/>
      <c r="W26" s="72"/>
      <c r="X26" s="72"/>
      <c r="Y26" s="243"/>
    </row>
    <row r="27" spans="1:25" ht="12.75">
      <c r="A27" s="148">
        <f t="shared" si="1"/>
        <v>22</v>
      </c>
      <c r="B27" s="19" t="s">
        <v>218</v>
      </c>
      <c r="C27" s="19" t="s">
        <v>128</v>
      </c>
      <c r="D27" s="19" t="s">
        <v>219</v>
      </c>
      <c r="E27" s="67" t="s">
        <v>6</v>
      </c>
      <c r="F27" s="43">
        <f t="shared" si="2"/>
        <v>28</v>
      </c>
      <c r="G27" s="58">
        <v>0</v>
      </c>
      <c r="H27" s="19">
        <v>15</v>
      </c>
      <c r="I27" s="19">
        <v>13</v>
      </c>
      <c r="J27" s="58"/>
      <c r="K27" s="19"/>
      <c r="L27" s="64"/>
      <c r="M27" s="79"/>
      <c r="N27" s="68"/>
      <c r="O27" s="80"/>
      <c r="P27" s="79"/>
      <c r="Q27" s="68"/>
      <c r="R27" s="80"/>
      <c r="S27" s="79"/>
      <c r="T27" s="68"/>
      <c r="U27" s="80"/>
      <c r="V27" s="79"/>
      <c r="W27" s="68"/>
      <c r="X27" s="68"/>
      <c r="Y27" s="243"/>
    </row>
    <row r="28" spans="1:25" ht="12.75">
      <c r="A28" s="148">
        <f t="shared" si="1"/>
        <v>23</v>
      </c>
      <c r="B28" s="142">
        <v>56</v>
      </c>
      <c r="C28" s="124" t="s">
        <v>59</v>
      </c>
      <c r="D28" s="124" t="s">
        <v>156</v>
      </c>
      <c r="E28" s="98" t="s">
        <v>6</v>
      </c>
      <c r="F28" s="43">
        <f t="shared" si="2"/>
        <v>28</v>
      </c>
      <c r="G28" s="58"/>
      <c r="H28" s="19"/>
      <c r="I28" s="19"/>
      <c r="J28" s="58">
        <v>20</v>
      </c>
      <c r="K28" s="19">
        <v>8</v>
      </c>
      <c r="L28" s="64">
        <v>0</v>
      </c>
      <c r="M28" s="79"/>
      <c r="N28" s="68"/>
      <c r="O28" s="80"/>
      <c r="P28" s="79"/>
      <c r="Q28" s="68"/>
      <c r="R28" s="80"/>
      <c r="S28" s="79"/>
      <c r="T28" s="68"/>
      <c r="U28" s="80"/>
      <c r="V28" s="79"/>
      <c r="W28" s="68"/>
      <c r="X28" s="68"/>
      <c r="Y28" s="243"/>
    </row>
    <row r="29" spans="1:25" ht="12.75">
      <c r="A29" s="148">
        <f t="shared" si="1"/>
        <v>24</v>
      </c>
      <c r="B29" s="19">
        <v>123</v>
      </c>
      <c r="C29" s="19" t="s">
        <v>378</v>
      </c>
      <c r="D29" s="349" t="s">
        <v>376</v>
      </c>
      <c r="E29" s="67"/>
      <c r="F29" s="43">
        <f t="shared" si="2"/>
        <v>28</v>
      </c>
      <c r="G29" s="123"/>
      <c r="H29" s="19"/>
      <c r="I29" s="19"/>
      <c r="J29" s="58"/>
      <c r="K29" s="19"/>
      <c r="L29" s="64"/>
      <c r="M29" s="58">
        <v>9</v>
      </c>
      <c r="N29" s="19">
        <v>9</v>
      </c>
      <c r="O29" s="64">
        <v>10</v>
      </c>
      <c r="P29" s="79"/>
      <c r="Q29" s="68"/>
      <c r="R29" s="80"/>
      <c r="S29" s="79"/>
      <c r="T29" s="68"/>
      <c r="U29" s="80"/>
      <c r="V29" s="79"/>
      <c r="W29" s="68"/>
      <c r="X29" s="68"/>
      <c r="Y29" s="243"/>
    </row>
    <row r="30" spans="1:25" ht="13.5" thickBot="1">
      <c r="A30" s="149">
        <f t="shared" si="1"/>
        <v>25</v>
      </c>
      <c r="B30" s="20">
        <v>102</v>
      </c>
      <c r="C30" s="20" t="s">
        <v>113</v>
      </c>
      <c r="D30" s="20" t="s">
        <v>290</v>
      </c>
      <c r="E30" s="145" t="s">
        <v>6</v>
      </c>
      <c r="F30" s="45">
        <f t="shared" si="2"/>
        <v>26</v>
      </c>
      <c r="G30" s="59">
        <v>9</v>
      </c>
      <c r="H30" s="106">
        <v>8</v>
      </c>
      <c r="I30" s="106">
        <v>9</v>
      </c>
      <c r="J30" s="59"/>
      <c r="K30" s="20"/>
      <c r="L30" s="65"/>
      <c r="M30" s="82"/>
      <c r="N30" s="71"/>
      <c r="O30" s="71"/>
      <c r="P30" s="82"/>
      <c r="Q30" s="71"/>
      <c r="R30" s="83"/>
      <c r="S30" s="82"/>
      <c r="T30" s="71"/>
      <c r="U30" s="83"/>
      <c r="V30" s="81"/>
      <c r="W30" s="70"/>
      <c r="X30" s="70"/>
      <c r="Y30" s="243"/>
    </row>
    <row r="31" spans="1:25" ht="12.75">
      <c r="A31" s="150">
        <f>+A30+1</f>
        <v>26</v>
      </c>
      <c r="B31" s="131">
        <v>146</v>
      </c>
      <c r="C31" s="131" t="s">
        <v>199</v>
      </c>
      <c r="D31" s="382" t="s">
        <v>220</v>
      </c>
      <c r="E31" s="158" t="s">
        <v>6</v>
      </c>
      <c r="F31" s="44">
        <f t="shared" si="2"/>
        <v>20</v>
      </c>
      <c r="G31" s="60"/>
      <c r="H31" s="10"/>
      <c r="I31" s="61"/>
      <c r="J31" s="58"/>
      <c r="K31" s="19"/>
      <c r="L31" s="64"/>
      <c r="M31" s="156">
        <v>10</v>
      </c>
      <c r="N31" s="131">
        <v>10</v>
      </c>
      <c r="O31" s="131">
        <v>0</v>
      </c>
      <c r="P31" s="88"/>
      <c r="Q31" s="72"/>
      <c r="R31" s="89"/>
      <c r="S31" s="88"/>
      <c r="T31" s="72"/>
      <c r="U31" s="89"/>
      <c r="V31" s="88"/>
      <c r="W31" s="72"/>
      <c r="X31" s="72"/>
      <c r="Y31" s="243"/>
    </row>
    <row r="32" spans="1:25" ht="12.75">
      <c r="A32" s="148">
        <f t="shared" si="1"/>
        <v>27</v>
      </c>
      <c r="B32" s="124">
        <v>21</v>
      </c>
      <c r="C32" s="124" t="s">
        <v>321</v>
      </c>
      <c r="D32" s="124" t="s">
        <v>316</v>
      </c>
      <c r="E32" s="98" t="s">
        <v>6</v>
      </c>
      <c r="F32" s="43">
        <f t="shared" si="2"/>
        <v>11</v>
      </c>
      <c r="G32" s="58"/>
      <c r="H32" s="19"/>
      <c r="I32" s="19"/>
      <c r="J32" s="58">
        <v>11</v>
      </c>
      <c r="K32" s="19">
        <v>0</v>
      </c>
      <c r="L32" s="64">
        <v>0</v>
      </c>
      <c r="M32" s="79"/>
      <c r="N32" s="68"/>
      <c r="O32" s="68"/>
      <c r="P32" s="79"/>
      <c r="Q32" s="68"/>
      <c r="R32" s="80"/>
      <c r="S32" s="79"/>
      <c r="T32" s="68"/>
      <c r="U32" s="80"/>
      <c r="V32" s="79"/>
      <c r="W32" s="68"/>
      <c r="X32" s="68"/>
      <c r="Y32" s="243"/>
    </row>
    <row r="33" spans="1:25" ht="12.75">
      <c r="A33" s="148">
        <f t="shared" si="1"/>
        <v>28</v>
      </c>
      <c r="B33" s="15"/>
      <c r="C33" s="19"/>
      <c r="D33" s="19"/>
      <c r="E33" s="67" t="s">
        <v>6</v>
      </c>
      <c r="F33" s="43">
        <f t="shared" si="2"/>
        <v>0</v>
      </c>
      <c r="G33" s="123"/>
      <c r="H33" s="124"/>
      <c r="I33" s="19"/>
      <c r="J33" s="58"/>
      <c r="K33" s="19"/>
      <c r="L33" s="64"/>
      <c r="M33" s="79"/>
      <c r="N33" s="68"/>
      <c r="O33" s="68"/>
      <c r="P33" s="79"/>
      <c r="Q33" s="68"/>
      <c r="R33" s="80"/>
      <c r="S33" s="79"/>
      <c r="T33" s="68"/>
      <c r="U33" s="80"/>
      <c r="V33" s="79"/>
      <c r="W33" s="68"/>
      <c r="X33" s="68"/>
      <c r="Y33" s="243"/>
    </row>
    <row r="34" spans="1:25" ht="12.75">
      <c r="A34" s="148">
        <f t="shared" si="1"/>
        <v>29</v>
      </c>
      <c r="B34" s="207"/>
      <c r="C34" s="207"/>
      <c r="D34" s="207"/>
      <c r="E34" s="109" t="s">
        <v>6</v>
      </c>
      <c r="F34" s="43">
        <f t="shared" si="2"/>
        <v>0</v>
      </c>
      <c r="G34" s="203"/>
      <c r="H34" s="71"/>
      <c r="I34" s="204"/>
      <c r="J34" s="203"/>
      <c r="K34" s="204"/>
      <c r="L34" s="206"/>
      <c r="M34" s="82"/>
      <c r="N34" s="71"/>
      <c r="O34" s="71"/>
      <c r="P34" s="82"/>
      <c r="Q34" s="71"/>
      <c r="R34" s="83"/>
      <c r="S34" s="82"/>
      <c r="T34" s="71"/>
      <c r="U34" s="83"/>
      <c r="V34" s="82"/>
      <c r="W34" s="71"/>
      <c r="X34" s="71"/>
      <c r="Y34" s="243"/>
    </row>
    <row r="35" spans="1:25" ht="13.5" thickBot="1">
      <c r="A35" s="148">
        <f t="shared" si="1"/>
        <v>30</v>
      </c>
      <c r="B35" s="20"/>
      <c r="C35" s="20"/>
      <c r="D35" s="20"/>
      <c r="E35" s="145" t="s">
        <v>6</v>
      </c>
      <c r="F35" s="45">
        <f t="shared" si="2"/>
        <v>0</v>
      </c>
      <c r="G35" s="59"/>
      <c r="H35" s="106"/>
      <c r="I35" s="106"/>
      <c r="J35" s="59"/>
      <c r="K35" s="20"/>
      <c r="L35" s="65"/>
      <c r="M35" s="81"/>
      <c r="N35" s="70"/>
      <c r="O35" s="70"/>
      <c r="P35" s="81"/>
      <c r="Q35" s="70"/>
      <c r="R35" s="84"/>
      <c r="S35" s="81"/>
      <c r="T35" s="70"/>
      <c r="U35" s="84"/>
      <c r="V35" s="81"/>
      <c r="W35" s="70"/>
      <c r="X35" s="70"/>
      <c r="Y35" s="243"/>
    </row>
    <row r="36" spans="1:25" ht="13.5" thickBot="1">
      <c r="A36" s="180"/>
      <c r="B36" s="199"/>
      <c r="C36" s="199" t="s">
        <v>42</v>
      </c>
      <c r="D36" s="199"/>
      <c r="E36" s="200"/>
      <c r="F36" s="201">
        <f t="shared" si="2"/>
        <v>1029</v>
      </c>
      <c r="G36" s="196">
        <f>8+7+6+5+4+3+2+1</f>
        <v>36</v>
      </c>
      <c r="H36" s="197">
        <v>28</v>
      </c>
      <c r="I36" s="197">
        <v>28</v>
      </c>
      <c r="J36" s="196">
        <f>8+7+6+5+4+3+2+1</f>
        <v>36</v>
      </c>
      <c r="K36" s="197">
        <v>28</v>
      </c>
      <c r="L36" s="197">
        <v>36</v>
      </c>
      <c r="M36" s="196">
        <f>8+7+6+5+4+3+2+1</f>
        <v>36</v>
      </c>
      <c r="N36" s="197">
        <v>36</v>
      </c>
      <c r="O36" s="198">
        <v>45</v>
      </c>
      <c r="P36" s="196">
        <f>15+14+13+12+11+10+9+8+7+6+5+4+3+2+1</f>
        <v>120</v>
      </c>
      <c r="Q36" s="197">
        <v>120</v>
      </c>
      <c r="R36" s="198">
        <v>120</v>
      </c>
      <c r="S36" s="196">
        <v>120</v>
      </c>
      <c r="T36" s="197">
        <v>120</v>
      </c>
      <c r="U36" s="198">
        <v>120</v>
      </c>
      <c r="V36" s="196"/>
      <c r="W36" s="197"/>
      <c r="X36" s="197"/>
      <c r="Y36" s="243"/>
    </row>
    <row r="37" spans="1:25" ht="13.5" thickBot="1">
      <c r="A37" s="118"/>
      <c r="B37" s="245"/>
      <c r="C37" s="246" t="s">
        <v>6</v>
      </c>
      <c r="D37" s="245" t="s">
        <v>6</v>
      </c>
      <c r="E37" s="247" t="s">
        <v>6</v>
      </c>
      <c r="F37" s="121"/>
      <c r="G37" s="122">
        <f aca="true" t="shared" si="3" ref="G37:X37">SUM(G6:G36)-221</f>
        <v>0</v>
      </c>
      <c r="H37" s="120">
        <f t="shared" si="3"/>
        <v>0</v>
      </c>
      <c r="I37" s="120">
        <f t="shared" si="3"/>
        <v>0</v>
      </c>
      <c r="J37" s="122">
        <f t="shared" si="3"/>
        <v>0</v>
      </c>
      <c r="K37" s="120">
        <f t="shared" si="3"/>
        <v>0</v>
      </c>
      <c r="L37" s="120">
        <f t="shared" si="3"/>
        <v>0</v>
      </c>
      <c r="M37" s="122">
        <f t="shared" si="3"/>
        <v>0</v>
      </c>
      <c r="N37" s="120">
        <f t="shared" si="3"/>
        <v>0</v>
      </c>
      <c r="O37" s="120">
        <f t="shared" si="3"/>
        <v>0</v>
      </c>
      <c r="P37" s="122">
        <f t="shared" si="3"/>
        <v>0</v>
      </c>
      <c r="Q37" s="120">
        <f t="shared" si="3"/>
        <v>0</v>
      </c>
      <c r="R37" s="120">
        <f t="shared" si="3"/>
        <v>0</v>
      </c>
      <c r="S37" s="122">
        <f t="shared" si="3"/>
        <v>0</v>
      </c>
      <c r="T37" s="120">
        <f t="shared" si="3"/>
        <v>0</v>
      </c>
      <c r="U37" s="120">
        <f t="shared" si="3"/>
        <v>0</v>
      </c>
      <c r="V37" s="122">
        <f t="shared" si="3"/>
        <v>-221</v>
      </c>
      <c r="W37" s="120">
        <f t="shared" si="3"/>
        <v>-221</v>
      </c>
      <c r="X37" s="120">
        <f t="shared" si="3"/>
        <v>-221</v>
      </c>
      <c r="Y37" s="243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60" ht="12.75"/>
    <row r="61" ht="12.75"/>
    <row r="62" ht="12.75"/>
    <row r="63" ht="12.75"/>
    <row r="64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/>
  <mergeCells count="30">
    <mergeCell ref="C5:D5"/>
    <mergeCell ref="V3:X3"/>
    <mergeCell ref="A4:F4"/>
    <mergeCell ref="G4:I4"/>
    <mergeCell ref="J4:L4"/>
    <mergeCell ref="M4:O4"/>
    <mergeCell ref="P4:R4"/>
    <mergeCell ref="S4:U4"/>
    <mergeCell ref="V4:X4"/>
    <mergeCell ref="A3:F3"/>
    <mergeCell ref="G3:I3"/>
    <mergeCell ref="J3:L3"/>
    <mergeCell ref="M3:O3"/>
    <mergeCell ref="P3:R3"/>
    <mergeCell ref="S3:U3"/>
    <mergeCell ref="S1:U1"/>
    <mergeCell ref="G1:I1"/>
    <mergeCell ref="J1:L1"/>
    <mergeCell ref="M1:O1"/>
    <mergeCell ref="P1:R1"/>
    <mergeCell ref="V1:X1"/>
    <mergeCell ref="A2:F2"/>
    <mergeCell ref="G2:I2"/>
    <mergeCell ref="J2:L2"/>
    <mergeCell ref="M2:O2"/>
    <mergeCell ref="P2:R2"/>
    <mergeCell ref="S2:U2"/>
    <mergeCell ref="V2:X2"/>
    <mergeCell ref="A1:C1"/>
    <mergeCell ref="D1:F1"/>
  </mergeCells>
  <conditionalFormatting sqref="G6:X15 G31:X35">
    <cfRule type="cellIs" priority="6" dxfId="11" operator="equal" stopIfTrue="1">
      <formula>22</formula>
    </cfRule>
  </conditionalFormatting>
  <conditionalFormatting sqref="G37:X37">
    <cfRule type="cellIs" priority="3" dxfId="33" operator="equal" stopIfTrue="1">
      <formula>-221</formula>
    </cfRule>
    <cfRule type="cellIs" priority="5" dxfId="33" operator="equal" stopIfTrue="1">
      <formula>0</formula>
    </cfRule>
  </conditionalFormatting>
  <conditionalFormatting sqref="G6:X35">
    <cfRule type="cellIs" priority="7" dxfId="10" operator="equal" stopIfTrue="1">
      <formula>25</formula>
    </cfRule>
    <cfRule type="cellIs" priority="8" dxfId="9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IV37"/>
  <sheetViews>
    <sheetView showGridLines="0" zoomScalePageLayoutView="0" workbookViewId="0" topLeftCell="A1">
      <selection activeCell="Q23" sqref="Q23"/>
    </sheetView>
  </sheetViews>
  <sheetFormatPr defaultColWidth="0" defaultRowHeight="12.75" zeroHeight="1"/>
  <cols>
    <col min="1" max="1" width="5.140625" style="11" customWidth="1"/>
    <col min="2" max="2" width="8.421875" style="2" customWidth="1"/>
    <col min="3" max="3" width="8.57421875" style="3" customWidth="1"/>
    <col min="4" max="4" width="12.00390625" style="2" customWidth="1"/>
    <col min="5" max="5" width="12.8515625" style="11" customWidth="1"/>
    <col min="6" max="6" width="7.8515625" style="2" customWidth="1"/>
    <col min="7" max="21" width="5.57421875" style="11" customWidth="1"/>
    <col min="22" max="24" width="5.57421875" style="11" hidden="1" customWidth="1"/>
    <col min="25" max="25" width="1.28515625" style="11" customWidth="1"/>
    <col min="26" max="30" width="5.57421875" style="11" hidden="1" customWidth="1"/>
    <col min="31" max="16384" width="9.140625" style="11" hidden="1" customWidth="1"/>
  </cols>
  <sheetData>
    <row r="1" spans="1:256" ht="25.5" thickBot="1">
      <c r="A1" s="468" t="str">
        <f>+' Mx1 A'!A1</f>
        <v>MRA Ulster</v>
      </c>
      <c r="B1" s="469"/>
      <c r="C1" s="469"/>
      <c r="D1" s="470" t="s">
        <v>6</v>
      </c>
      <c r="E1" s="471"/>
      <c r="F1" s="472"/>
      <c r="G1" s="462" t="s">
        <v>0</v>
      </c>
      <c r="H1" s="463"/>
      <c r="I1" s="423"/>
      <c r="J1" s="475" t="s">
        <v>1</v>
      </c>
      <c r="K1" s="476"/>
      <c r="L1" s="420"/>
      <c r="M1" s="475" t="s">
        <v>2</v>
      </c>
      <c r="N1" s="476"/>
      <c r="O1" s="420"/>
      <c r="P1" s="475" t="s">
        <v>3</v>
      </c>
      <c r="Q1" s="476"/>
      <c r="R1" s="420"/>
      <c r="S1" s="475" t="s">
        <v>4</v>
      </c>
      <c r="T1" s="476"/>
      <c r="U1" s="440"/>
      <c r="V1" s="475" t="s">
        <v>5</v>
      </c>
      <c r="W1" s="476"/>
      <c r="X1" s="420"/>
      <c r="Y1" s="473"/>
      <c r="Z1" s="473"/>
      <c r="AA1" s="474"/>
      <c r="AB1" s="473"/>
      <c r="AC1" s="473"/>
      <c r="AD1" s="474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ht="13.5" thickBot="1">
      <c r="A2" s="465" t="s">
        <v>298</v>
      </c>
      <c r="B2" s="466"/>
      <c r="C2" s="466"/>
      <c r="D2" s="466"/>
      <c r="E2" s="466"/>
      <c r="F2" s="467"/>
      <c r="G2" s="457" t="str">
        <f>+' Mx1 A'!G2</f>
        <v>26th June</v>
      </c>
      <c r="H2" s="458"/>
      <c r="I2" s="461"/>
      <c r="J2" s="457" t="str">
        <f>+' Mx1 A'!J2</f>
        <v>13th July</v>
      </c>
      <c r="K2" s="458"/>
      <c r="L2" s="461"/>
      <c r="M2" s="457" t="str">
        <f>+' Mx1 A'!M2</f>
        <v>31st July</v>
      </c>
      <c r="N2" s="458"/>
      <c r="O2" s="461"/>
      <c r="P2" s="457" t="str">
        <f>+' Mx1 A'!P2</f>
        <v>21st Aug</v>
      </c>
      <c r="Q2" s="458"/>
      <c r="R2" s="461"/>
      <c r="S2" s="457" t="str">
        <f>+' Mx1 A'!S2</f>
        <v>18th Sept</v>
      </c>
      <c r="T2" s="458"/>
      <c r="U2" s="461"/>
      <c r="V2" s="477" t="str">
        <f>+' Mx1 A'!V2</f>
        <v> </v>
      </c>
      <c r="W2" s="478"/>
      <c r="X2" s="479"/>
      <c r="Y2" s="459"/>
      <c r="Z2" s="460"/>
      <c r="AA2" s="460"/>
      <c r="AB2" s="459"/>
      <c r="AC2" s="460"/>
      <c r="AD2" s="460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  <c r="IV2" s="226"/>
    </row>
    <row r="3" spans="1:256" ht="15.75">
      <c r="A3" s="436" t="s">
        <v>235</v>
      </c>
      <c r="B3" s="437"/>
      <c r="C3" s="437"/>
      <c r="D3" s="437"/>
      <c r="E3" s="437"/>
      <c r="F3" s="438"/>
      <c r="G3" s="480" t="str">
        <f>+' Mx1 A'!G3:I3</f>
        <v>South Down</v>
      </c>
      <c r="H3" s="465"/>
      <c r="I3" s="481"/>
      <c r="J3" s="480" t="str">
        <f>+' Mx1 A'!J3:L3</f>
        <v>Mourne</v>
      </c>
      <c r="K3" s="465"/>
      <c r="L3" s="481"/>
      <c r="M3" s="480" t="str">
        <f>+' Mx1 A'!M3:O3</f>
        <v>North Armagh </v>
      </c>
      <c r="N3" s="465"/>
      <c r="O3" s="481"/>
      <c r="P3" s="480" t="str">
        <f>+' Mx1 A'!P3:R3</f>
        <v>Temple</v>
      </c>
      <c r="Q3" s="465"/>
      <c r="R3" s="481"/>
      <c r="S3" s="480" t="str">
        <f>+' Mx1 A'!S3:U3</f>
        <v>QRI</v>
      </c>
      <c r="T3" s="465"/>
      <c r="U3" s="481"/>
      <c r="V3" s="480" t="str">
        <f>+' Mx1 A'!V3:X3</f>
        <v> </v>
      </c>
      <c r="W3" s="465"/>
      <c r="X3" s="481"/>
      <c r="Y3" s="434"/>
      <c r="Z3" s="434"/>
      <c r="AA3" s="434"/>
      <c r="AB3" s="434"/>
      <c r="AC3" s="434"/>
      <c r="AD3" s="434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  <c r="IV3" s="226"/>
    </row>
    <row r="4" spans="1:256" ht="14.25" thickBot="1">
      <c r="A4" s="428" t="s">
        <v>50</v>
      </c>
      <c r="B4" s="429"/>
      <c r="C4" s="429"/>
      <c r="D4" s="430"/>
      <c r="E4" s="429"/>
      <c r="F4" s="431"/>
      <c r="G4" s="454" t="str">
        <f>+' Mx1 A'!G4</f>
        <v>Loughbrickland</v>
      </c>
      <c r="H4" s="455"/>
      <c r="I4" s="456"/>
      <c r="J4" s="454" t="str">
        <f>+' Mx1 A'!J4</f>
        <v>Seaforde </v>
      </c>
      <c r="K4" s="455"/>
      <c r="L4" s="456"/>
      <c r="M4" s="454" t="str">
        <f>+' Mx1 A'!M4</f>
        <v>Trandragee</v>
      </c>
      <c r="N4" s="455"/>
      <c r="O4" s="456"/>
      <c r="P4" s="454" t="str">
        <f>+' Mx1 A'!P4</f>
        <v>Laurel Bank</v>
      </c>
      <c r="Q4" s="455"/>
      <c r="R4" s="456"/>
      <c r="S4" s="454" t="str">
        <f>+' Mx1 A'!S4</f>
        <v>Tinker Hill</v>
      </c>
      <c r="T4" s="455"/>
      <c r="U4" s="456"/>
      <c r="V4" s="454" t="str">
        <f>+' Mx1 A'!V4</f>
        <v> </v>
      </c>
      <c r="W4" s="455"/>
      <c r="X4" s="456"/>
      <c r="Y4" s="434"/>
      <c r="Z4" s="405"/>
      <c r="AA4" s="405"/>
      <c r="AB4" s="434"/>
      <c r="AC4" s="405"/>
      <c r="AD4" s="405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  <c r="IV4" s="226"/>
    </row>
    <row r="5" spans="1:256" ht="16.5" thickBot="1">
      <c r="A5" s="239" t="s">
        <v>7</v>
      </c>
      <c r="B5" s="240" t="s">
        <v>8</v>
      </c>
      <c r="C5" s="464" t="s">
        <v>9</v>
      </c>
      <c r="D5" s="464"/>
      <c r="E5" s="345">
        <f>+F6-F7</f>
        <v>110</v>
      </c>
      <c r="F5" s="290" t="s">
        <v>10</v>
      </c>
      <c r="G5" s="289" t="s">
        <v>11</v>
      </c>
      <c r="H5" s="289" t="s">
        <v>12</v>
      </c>
      <c r="I5" s="291" t="s">
        <v>49</v>
      </c>
      <c r="J5" s="292" t="s">
        <v>11</v>
      </c>
      <c r="K5" s="289" t="s">
        <v>12</v>
      </c>
      <c r="L5" s="291" t="s">
        <v>49</v>
      </c>
      <c r="M5" s="289" t="s">
        <v>11</v>
      </c>
      <c r="N5" s="289" t="s">
        <v>12</v>
      </c>
      <c r="O5" s="291" t="s">
        <v>49</v>
      </c>
      <c r="P5" s="289" t="s">
        <v>11</v>
      </c>
      <c r="Q5" s="289" t="s">
        <v>12</v>
      </c>
      <c r="R5" s="291" t="s">
        <v>49</v>
      </c>
      <c r="S5" s="289" t="s">
        <v>11</v>
      </c>
      <c r="T5" s="289" t="s">
        <v>12</v>
      </c>
      <c r="U5" s="291" t="s">
        <v>49</v>
      </c>
      <c r="V5" s="289" t="s">
        <v>11</v>
      </c>
      <c r="W5" s="289" t="s">
        <v>12</v>
      </c>
      <c r="X5" s="242" t="s">
        <v>49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  <c r="IV5" s="226"/>
    </row>
    <row r="6" spans="1:256" s="18" customFormat="1" ht="12.75">
      <c r="A6" s="205" t="s">
        <v>386</v>
      </c>
      <c r="B6" s="373">
        <v>945</v>
      </c>
      <c r="C6" s="372" t="s">
        <v>48</v>
      </c>
      <c r="D6" s="347" t="s">
        <v>263</v>
      </c>
      <c r="E6" s="340" t="s">
        <v>6</v>
      </c>
      <c r="F6" s="52">
        <f aca="true" t="shared" si="0" ref="F6:F25">SUM(G6:AD6)</f>
        <v>367</v>
      </c>
      <c r="G6" s="152">
        <v>25</v>
      </c>
      <c r="H6" s="153">
        <v>25</v>
      </c>
      <c r="I6" s="154">
        <v>25</v>
      </c>
      <c r="J6" s="152">
        <v>25</v>
      </c>
      <c r="K6" s="153">
        <v>25</v>
      </c>
      <c r="L6" s="154">
        <v>25</v>
      </c>
      <c r="M6" s="74">
        <v>25</v>
      </c>
      <c r="N6" s="341">
        <v>20</v>
      </c>
      <c r="O6" s="341">
        <v>22</v>
      </c>
      <c r="P6" s="152">
        <v>25</v>
      </c>
      <c r="Q6" s="153">
        <v>25</v>
      </c>
      <c r="R6" s="154">
        <v>25</v>
      </c>
      <c r="S6" s="152">
        <v>25</v>
      </c>
      <c r="T6" s="153">
        <v>25</v>
      </c>
      <c r="U6" s="154">
        <v>25</v>
      </c>
      <c r="V6" s="76"/>
      <c r="W6" s="77"/>
      <c r="X6" s="78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s="18" customFormat="1" ht="12.75">
      <c r="A7" s="148">
        <v>2</v>
      </c>
      <c r="B7" s="143">
        <v>760</v>
      </c>
      <c r="C7" s="143" t="s">
        <v>19</v>
      </c>
      <c r="D7" s="143" t="s">
        <v>224</v>
      </c>
      <c r="E7" s="144" t="s">
        <v>6</v>
      </c>
      <c r="F7" s="43">
        <f t="shared" si="0"/>
        <v>257</v>
      </c>
      <c r="G7" s="58">
        <v>14</v>
      </c>
      <c r="H7" s="19">
        <v>18</v>
      </c>
      <c r="I7" s="64">
        <v>14</v>
      </c>
      <c r="J7" s="58">
        <v>15</v>
      </c>
      <c r="K7" s="19">
        <v>15</v>
      </c>
      <c r="L7" s="64">
        <v>14</v>
      </c>
      <c r="M7" s="79">
        <v>18</v>
      </c>
      <c r="N7" s="68">
        <v>25</v>
      </c>
      <c r="O7" s="68">
        <v>14</v>
      </c>
      <c r="P7" s="79">
        <v>22</v>
      </c>
      <c r="Q7" s="68">
        <v>22</v>
      </c>
      <c r="R7" s="80">
        <v>22</v>
      </c>
      <c r="S7" s="79">
        <v>22</v>
      </c>
      <c r="T7" s="68">
        <v>22</v>
      </c>
      <c r="U7" s="80">
        <v>0</v>
      </c>
      <c r="V7" s="79"/>
      <c r="W7" s="68"/>
      <c r="X7" s="80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18" customFormat="1" ht="12.75">
      <c r="A8" s="148">
        <f aca="true" t="shared" si="1" ref="A8:A35">+A7+1</f>
        <v>3</v>
      </c>
      <c r="B8" s="361">
        <v>333</v>
      </c>
      <c r="C8" s="358" t="s">
        <v>108</v>
      </c>
      <c r="D8" s="124" t="s">
        <v>326</v>
      </c>
      <c r="E8" s="141" t="s">
        <v>6</v>
      </c>
      <c r="F8" s="392">
        <f t="shared" si="0"/>
        <v>190</v>
      </c>
      <c r="G8" s="123"/>
      <c r="H8" s="124"/>
      <c r="I8" s="64"/>
      <c r="J8" s="58">
        <v>9</v>
      </c>
      <c r="K8" s="19">
        <v>9</v>
      </c>
      <c r="L8" s="64">
        <v>11</v>
      </c>
      <c r="M8" s="79">
        <v>13</v>
      </c>
      <c r="N8" s="68">
        <v>13</v>
      </c>
      <c r="O8" s="68">
        <v>13</v>
      </c>
      <c r="P8" s="58">
        <v>20</v>
      </c>
      <c r="Q8" s="19">
        <v>20</v>
      </c>
      <c r="R8" s="80">
        <v>20</v>
      </c>
      <c r="S8" s="79">
        <v>20</v>
      </c>
      <c r="T8" s="68">
        <v>20</v>
      </c>
      <c r="U8" s="80">
        <v>22</v>
      </c>
      <c r="V8" s="79"/>
      <c r="W8" s="68"/>
      <c r="X8" s="80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18" customFormat="1" ht="12.75">
      <c r="A9" s="148">
        <f t="shared" si="1"/>
        <v>4</v>
      </c>
      <c r="B9" s="374">
        <v>84</v>
      </c>
      <c r="C9" s="374" t="s">
        <v>295</v>
      </c>
      <c r="D9" s="374" t="s">
        <v>176</v>
      </c>
      <c r="E9" s="375" t="s">
        <v>6</v>
      </c>
      <c r="F9" s="43">
        <f t="shared" si="0"/>
        <v>182</v>
      </c>
      <c r="G9" s="123">
        <v>22</v>
      </c>
      <c r="H9" s="19">
        <v>16</v>
      </c>
      <c r="I9" s="155">
        <v>18</v>
      </c>
      <c r="J9" s="58">
        <v>22</v>
      </c>
      <c r="K9" s="19">
        <v>22</v>
      </c>
      <c r="L9" s="64">
        <v>20</v>
      </c>
      <c r="M9" s="79">
        <v>20</v>
      </c>
      <c r="N9" s="68">
        <v>22</v>
      </c>
      <c r="O9" s="68">
        <v>20</v>
      </c>
      <c r="P9" s="79"/>
      <c r="Q9" s="68"/>
      <c r="R9" s="80"/>
      <c r="S9" s="79"/>
      <c r="T9" s="68"/>
      <c r="U9" s="80"/>
      <c r="V9" s="79"/>
      <c r="W9" s="68"/>
      <c r="X9" s="80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18" customFormat="1" ht="13.5" thickBot="1">
      <c r="A10" s="149">
        <f t="shared" si="1"/>
        <v>5</v>
      </c>
      <c r="B10" s="20">
        <v>167</v>
      </c>
      <c r="C10" s="20" t="s">
        <v>60</v>
      </c>
      <c r="D10" s="20" t="s">
        <v>170</v>
      </c>
      <c r="E10" s="145" t="s">
        <v>6</v>
      </c>
      <c r="F10" s="45">
        <f t="shared" si="0"/>
        <v>141</v>
      </c>
      <c r="G10" s="59">
        <v>16</v>
      </c>
      <c r="H10" s="20">
        <v>14</v>
      </c>
      <c r="I10" s="65">
        <v>16</v>
      </c>
      <c r="J10" s="59">
        <v>16</v>
      </c>
      <c r="K10" s="20">
        <v>16</v>
      </c>
      <c r="L10" s="65">
        <v>16</v>
      </c>
      <c r="M10" s="81">
        <v>16</v>
      </c>
      <c r="N10" s="70">
        <v>16</v>
      </c>
      <c r="O10" s="70">
        <v>15</v>
      </c>
      <c r="P10" s="81"/>
      <c r="Q10" s="70"/>
      <c r="R10" s="84"/>
      <c r="S10" s="82"/>
      <c r="T10" s="71"/>
      <c r="U10" s="83"/>
      <c r="V10" s="81"/>
      <c r="W10" s="70"/>
      <c r="X10" s="84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18" customFormat="1" ht="12.75">
      <c r="A11" s="150">
        <f t="shared" si="1"/>
        <v>6</v>
      </c>
      <c r="B11" s="208">
        <v>171</v>
      </c>
      <c r="C11" s="134" t="s">
        <v>46</v>
      </c>
      <c r="D11" s="134" t="s">
        <v>171</v>
      </c>
      <c r="E11" s="57" t="s">
        <v>6</v>
      </c>
      <c r="F11" s="44">
        <f t="shared" si="0"/>
        <v>118</v>
      </c>
      <c r="G11" s="156">
        <v>20</v>
      </c>
      <c r="H11" s="131">
        <v>22</v>
      </c>
      <c r="I11" s="157">
        <v>22</v>
      </c>
      <c r="J11" s="156">
        <v>18</v>
      </c>
      <c r="K11" s="131">
        <v>18</v>
      </c>
      <c r="L11" s="157">
        <v>18</v>
      </c>
      <c r="M11" s="88"/>
      <c r="N11" s="72"/>
      <c r="O11" s="89"/>
      <c r="P11" s="86"/>
      <c r="Q11" s="85"/>
      <c r="R11" s="87"/>
      <c r="S11" s="88"/>
      <c r="T11" s="72"/>
      <c r="U11" s="89"/>
      <c r="V11" s="88"/>
      <c r="W11" s="72"/>
      <c r="X11" s="89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18" customFormat="1" ht="12.75">
      <c r="A12" s="148">
        <f t="shared" si="1"/>
        <v>7</v>
      </c>
      <c r="B12" s="19">
        <v>69</v>
      </c>
      <c r="C12" s="19" t="s">
        <v>294</v>
      </c>
      <c r="D12" s="19" t="s">
        <v>179</v>
      </c>
      <c r="E12" s="67" t="s">
        <v>6</v>
      </c>
      <c r="F12" s="43">
        <f t="shared" si="0"/>
        <v>112</v>
      </c>
      <c r="G12" s="58">
        <v>18</v>
      </c>
      <c r="H12" s="19">
        <v>20</v>
      </c>
      <c r="I12" s="64">
        <v>20</v>
      </c>
      <c r="J12" s="58">
        <v>12</v>
      </c>
      <c r="K12" s="19">
        <v>20</v>
      </c>
      <c r="L12" s="64">
        <v>22</v>
      </c>
      <c r="M12" s="79"/>
      <c r="N12" s="68"/>
      <c r="O12" s="80"/>
      <c r="P12" s="58"/>
      <c r="Q12" s="19"/>
      <c r="R12" s="80"/>
      <c r="S12" s="79"/>
      <c r="T12" s="68"/>
      <c r="U12" s="80"/>
      <c r="V12" s="79"/>
      <c r="W12" s="68"/>
      <c r="X12" s="80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18" customFormat="1" ht="12.75">
      <c r="A13" s="148">
        <f t="shared" si="1"/>
        <v>8</v>
      </c>
      <c r="B13" s="364">
        <v>332</v>
      </c>
      <c r="C13" s="358" t="s">
        <v>296</v>
      </c>
      <c r="D13" s="124" t="s">
        <v>47</v>
      </c>
      <c r="E13" s="98" t="s">
        <v>6</v>
      </c>
      <c r="F13" s="43">
        <f t="shared" si="0"/>
        <v>107</v>
      </c>
      <c r="G13" s="58">
        <v>15</v>
      </c>
      <c r="H13" s="124">
        <v>13</v>
      </c>
      <c r="I13" s="64">
        <v>15</v>
      </c>
      <c r="J13" s="58">
        <v>10</v>
      </c>
      <c r="K13" s="19">
        <v>12</v>
      </c>
      <c r="L13" s="64">
        <v>0</v>
      </c>
      <c r="M13" s="79">
        <v>11</v>
      </c>
      <c r="N13" s="68">
        <v>15</v>
      </c>
      <c r="O13" s="80">
        <v>16</v>
      </c>
      <c r="P13" s="79"/>
      <c r="Q13" s="68"/>
      <c r="R13" s="80"/>
      <c r="S13" s="79"/>
      <c r="T13" s="68"/>
      <c r="U13" s="80"/>
      <c r="V13" s="79"/>
      <c r="W13" s="68"/>
      <c r="X13" s="80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18" customFormat="1" ht="12.75">
      <c r="A14" s="148">
        <f t="shared" si="1"/>
        <v>9</v>
      </c>
      <c r="B14" s="358">
        <v>299</v>
      </c>
      <c r="C14" s="358" t="s">
        <v>324</v>
      </c>
      <c r="D14" s="124" t="s">
        <v>325</v>
      </c>
      <c r="E14" s="98" t="s">
        <v>6</v>
      </c>
      <c r="F14" s="43">
        <f t="shared" si="0"/>
        <v>99</v>
      </c>
      <c r="G14" s="58"/>
      <c r="H14" s="19"/>
      <c r="I14" s="64"/>
      <c r="J14" s="58">
        <v>20</v>
      </c>
      <c r="K14" s="19">
        <v>14</v>
      </c>
      <c r="L14" s="64">
        <v>0</v>
      </c>
      <c r="M14" s="79">
        <v>22</v>
      </c>
      <c r="N14" s="68">
        <v>18</v>
      </c>
      <c r="O14" s="80">
        <v>25</v>
      </c>
      <c r="P14" s="79"/>
      <c r="Q14" s="68"/>
      <c r="R14" s="64"/>
      <c r="S14" s="79"/>
      <c r="T14" s="68"/>
      <c r="U14" s="80"/>
      <c r="V14" s="79"/>
      <c r="W14" s="68"/>
      <c r="X14" s="80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18" customFormat="1" ht="13.5" thickBot="1">
      <c r="A15" s="149">
        <f t="shared" si="1"/>
        <v>10</v>
      </c>
      <c r="B15" s="381" t="s">
        <v>323</v>
      </c>
      <c r="C15" s="381" t="s">
        <v>19</v>
      </c>
      <c r="D15" s="383" t="s">
        <v>322</v>
      </c>
      <c r="E15" s="384" t="s">
        <v>6</v>
      </c>
      <c r="F15" s="45">
        <f t="shared" si="0"/>
        <v>81</v>
      </c>
      <c r="G15" s="59"/>
      <c r="H15" s="20"/>
      <c r="I15" s="346"/>
      <c r="J15" s="59">
        <v>14</v>
      </c>
      <c r="K15" s="20">
        <v>10</v>
      </c>
      <c r="L15" s="65">
        <v>13</v>
      </c>
      <c r="M15" s="59">
        <v>14</v>
      </c>
      <c r="N15" s="20">
        <v>12</v>
      </c>
      <c r="O15" s="65">
        <v>18</v>
      </c>
      <c r="P15" s="81"/>
      <c r="Q15" s="70"/>
      <c r="R15" s="65"/>
      <c r="S15" s="81"/>
      <c r="T15" s="70"/>
      <c r="U15" s="84"/>
      <c r="V15" s="81"/>
      <c r="W15" s="70"/>
      <c r="X15" s="84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18" customFormat="1" ht="12.75">
      <c r="A16" s="150">
        <f t="shared" si="1"/>
        <v>11</v>
      </c>
      <c r="B16" s="360">
        <v>86</v>
      </c>
      <c r="C16" s="360" t="s">
        <v>43</v>
      </c>
      <c r="D16" s="134" t="s">
        <v>153</v>
      </c>
      <c r="E16" s="134" t="s">
        <v>6</v>
      </c>
      <c r="F16" s="44">
        <f t="shared" si="0"/>
        <v>61</v>
      </c>
      <c r="G16" s="156">
        <v>13</v>
      </c>
      <c r="H16" s="131">
        <v>12</v>
      </c>
      <c r="I16" s="157">
        <v>0</v>
      </c>
      <c r="J16" s="156">
        <v>11</v>
      </c>
      <c r="K16" s="131">
        <v>13</v>
      </c>
      <c r="L16" s="157">
        <v>12</v>
      </c>
      <c r="M16" s="88"/>
      <c r="N16" s="72"/>
      <c r="O16" s="89"/>
      <c r="P16" s="86"/>
      <c r="Q16" s="85"/>
      <c r="R16" s="87"/>
      <c r="S16" s="86"/>
      <c r="T16" s="85"/>
      <c r="U16" s="87"/>
      <c r="V16" s="88"/>
      <c r="W16" s="72"/>
      <c r="X16" s="89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18" customFormat="1" ht="12.75">
      <c r="A17" s="148">
        <f t="shared" si="1"/>
        <v>12</v>
      </c>
      <c r="B17" s="19">
        <v>99</v>
      </c>
      <c r="C17" s="19" t="s">
        <v>176</v>
      </c>
      <c r="D17" s="19" t="s">
        <v>179</v>
      </c>
      <c r="E17" s="98" t="s">
        <v>6</v>
      </c>
      <c r="F17" s="43">
        <f t="shared" si="0"/>
        <v>41</v>
      </c>
      <c r="G17" s="58"/>
      <c r="H17" s="124"/>
      <c r="I17" s="64"/>
      <c r="J17" s="58"/>
      <c r="K17" s="19"/>
      <c r="L17" s="64"/>
      <c r="M17" s="79">
        <v>15</v>
      </c>
      <c r="N17" s="68">
        <v>14</v>
      </c>
      <c r="O17" s="80">
        <v>12</v>
      </c>
      <c r="P17" s="79"/>
      <c r="Q17" s="68"/>
      <c r="R17" s="64"/>
      <c r="S17" s="79"/>
      <c r="T17" s="68"/>
      <c r="U17" s="80"/>
      <c r="V17" s="79"/>
      <c r="W17" s="68"/>
      <c r="X17" s="80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18" customFormat="1" ht="12.75">
      <c r="A18" s="148">
        <f t="shared" si="1"/>
        <v>13</v>
      </c>
      <c r="B18" s="361">
        <v>175</v>
      </c>
      <c r="C18" s="358" t="s">
        <v>135</v>
      </c>
      <c r="D18" s="124" t="s">
        <v>293</v>
      </c>
      <c r="E18" s="144" t="s">
        <v>6</v>
      </c>
      <c r="F18" s="43">
        <f t="shared" si="0"/>
        <v>40</v>
      </c>
      <c r="G18" s="58">
        <v>12</v>
      </c>
      <c r="H18" s="124">
        <v>15</v>
      </c>
      <c r="I18" s="155">
        <v>13</v>
      </c>
      <c r="J18" s="58"/>
      <c r="K18" s="19"/>
      <c r="L18" s="64"/>
      <c r="M18" s="79"/>
      <c r="N18" s="68"/>
      <c r="O18" s="80"/>
      <c r="P18" s="79"/>
      <c r="Q18" s="68"/>
      <c r="R18" s="80"/>
      <c r="S18" s="79"/>
      <c r="T18" s="68"/>
      <c r="U18" s="80"/>
      <c r="V18" s="79"/>
      <c r="W18" s="68"/>
      <c r="X18" s="80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18" customFormat="1" ht="12.75">
      <c r="A19" s="148">
        <f t="shared" si="1"/>
        <v>14</v>
      </c>
      <c r="B19" s="361">
        <v>129</v>
      </c>
      <c r="C19" s="361" t="s">
        <v>327</v>
      </c>
      <c r="D19" s="12" t="s">
        <v>328</v>
      </c>
      <c r="E19" s="144" t="s">
        <v>6</v>
      </c>
      <c r="F19" s="43">
        <f t="shared" si="0"/>
        <v>39</v>
      </c>
      <c r="G19" s="58"/>
      <c r="H19" s="124"/>
      <c r="I19" s="64"/>
      <c r="J19" s="123">
        <v>13</v>
      </c>
      <c r="K19" s="19">
        <v>11</v>
      </c>
      <c r="L19" s="64">
        <v>15</v>
      </c>
      <c r="M19" s="79"/>
      <c r="N19" s="68"/>
      <c r="O19" s="80"/>
      <c r="P19" s="79"/>
      <c r="Q19" s="68"/>
      <c r="R19" s="80"/>
      <c r="S19" s="79"/>
      <c r="T19" s="68"/>
      <c r="U19" s="80"/>
      <c r="V19" s="79"/>
      <c r="W19" s="68"/>
      <c r="X19" s="80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18" customFormat="1" ht="13.5" thickBot="1">
      <c r="A20" s="149">
        <f t="shared" si="1"/>
        <v>15</v>
      </c>
      <c r="B20" s="381">
        <v>611</v>
      </c>
      <c r="C20" s="381" t="s">
        <v>127</v>
      </c>
      <c r="D20" s="106" t="s">
        <v>385</v>
      </c>
      <c r="E20" s="385" t="s">
        <v>6</v>
      </c>
      <c r="F20" s="45">
        <f t="shared" si="0"/>
        <v>36</v>
      </c>
      <c r="G20" s="59"/>
      <c r="H20" s="106"/>
      <c r="I20" s="346"/>
      <c r="J20" s="59"/>
      <c r="K20" s="20"/>
      <c r="L20" s="65"/>
      <c r="M20" s="81"/>
      <c r="N20" s="70"/>
      <c r="O20" s="84"/>
      <c r="P20" s="82">
        <v>18</v>
      </c>
      <c r="Q20" s="71">
        <v>18</v>
      </c>
      <c r="R20" s="83">
        <v>0</v>
      </c>
      <c r="S20" s="82"/>
      <c r="T20" s="71"/>
      <c r="U20" s="83"/>
      <c r="V20" s="81"/>
      <c r="W20" s="70"/>
      <c r="X20" s="84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18" customFormat="1" ht="12.75">
      <c r="A21" s="150">
        <f t="shared" si="1"/>
        <v>16</v>
      </c>
      <c r="B21" s="131">
        <v>127</v>
      </c>
      <c r="C21" s="131" t="s">
        <v>17</v>
      </c>
      <c r="D21" s="350" t="s">
        <v>229</v>
      </c>
      <c r="E21" s="386" t="s">
        <v>6</v>
      </c>
      <c r="F21" s="44">
        <f t="shared" si="0"/>
        <v>12</v>
      </c>
      <c r="G21" s="156"/>
      <c r="H21" s="72"/>
      <c r="I21" s="387"/>
      <c r="J21" s="60"/>
      <c r="K21" s="61"/>
      <c r="L21" s="66"/>
      <c r="M21" s="86">
        <v>12</v>
      </c>
      <c r="N21" s="85">
        <v>0</v>
      </c>
      <c r="O21" s="341">
        <v>0</v>
      </c>
      <c r="P21" s="88"/>
      <c r="Q21" s="72"/>
      <c r="R21" s="89"/>
      <c r="S21" s="88"/>
      <c r="T21" s="72"/>
      <c r="U21" s="89"/>
      <c r="V21" s="88"/>
      <c r="W21" s="72"/>
      <c r="X21" s="89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18" customFormat="1" ht="12.75">
      <c r="A22" s="148">
        <f t="shared" si="1"/>
        <v>17</v>
      </c>
      <c r="B22" s="68">
        <v>44</v>
      </c>
      <c r="C22" s="15" t="s">
        <v>176</v>
      </c>
      <c r="D22" s="15" t="s">
        <v>129</v>
      </c>
      <c r="E22" s="54" t="s">
        <v>6</v>
      </c>
      <c r="F22" s="43">
        <f t="shared" si="0"/>
        <v>8</v>
      </c>
      <c r="G22" s="58"/>
      <c r="H22" s="124"/>
      <c r="I22" s="80"/>
      <c r="J22" s="58">
        <v>0</v>
      </c>
      <c r="K22" s="124">
        <v>8</v>
      </c>
      <c r="L22" s="155">
        <v>0</v>
      </c>
      <c r="M22" s="79"/>
      <c r="N22" s="68"/>
      <c r="O22" s="68"/>
      <c r="P22" s="79"/>
      <c r="Q22" s="68"/>
      <c r="R22" s="80"/>
      <c r="S22" s="79"/>
      <c r="T22" s="68"/>
      <c r="U22" s="80"/>
      <c r="V22" s="79"/>
      <c r="W22" s="68"/>
      <c r="X22" s="80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18" customFormat="1" ht="12.75">
      <c r="A23" s="148">
        <f t="shared" si="1"/>
        <v>18</v>
      </c>
      <c r="B23" s="358"/>
      <c r="C23" s="358"/>
      <c r="D23" s="124"/>
      <c r="E23" s="144" t="s">
        <v>6</v>
      </c>
      <c r="F23" s="43">
        <f t="shared" si="0"/>
        <v>0</v>
      </c>
      <c r="G23" s="123"/>
      <c r="H23" s="124"/>
      <c r="I23" s="64"/>
      <c r="J23" s="58"/>
      <c r="K23" s="19"/>
      <c r="L23" s="64"/>
      <c r="M23" s="79"/>
      <c r="N23" s="68"/>
      <c r="O23" s="68"/>
      <c r="P23" s="123"/>
      <c r="Q23" s="124"/>
      <c r="R23" s="80"/>
      <c r="S23" s="79"/>
      <c r="T23" s="68"/>
      <c r="U23" s="80"/>
      <c r="V23" s="79"/>
      <c r="W23" s="68"/>
      <c r="X23" s="80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18" customFormat="1" ht="12.75" hidden="1">
      <c r="A24" s="148">
        <f t="shared" si="1"/>
        <v>19</v>
      </c>
      <c r="B24" s="358"/>
      <c r="C24" s="358"/>
      <c r="D24" s="124"/>
      <c r="E24" s="55" t="s">
        <v>6</v>
      </c>
      <c r="F24" s="43">
        <f t="shared" si="0"/>
        <v>0</v>
      </c>
      <c r="G24" s="58"/>
      <c r="H24" s="19"/>
      <c r="I24" s="64"/>
      <c r="J24" s="58"/>
      <c r="K24" s="19"/>
      <c r="L24" s="64"/>
      <c r="M24" s="79"/>
      <c r="N24" s="68"/>
      <c r="O24" s="68"/>
      <c r="P24" s="79"/>
      <c r="Q24" s="68"/>
      <c r="R24" s="80"/>
      <c r="S24" s="79"/>
      <c r="T24" s="68"/>
      <c r="U24" s="80"/>
      <c r="V24" s="79"/>
      <c r="W24" s="68"/>
      <c r="X24" s="80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18" customFormat="1" ht="13.5" hidden="1" thickBot="1">
      <c r="A25" s="149">
        <f t="shared" si="1"/>
        <v>20</v>
      </c>
      <c r="B25" s="359"/>
      <c r="C25" s="363"/>
      <c r="D25" s="13"/>
      <c r="E25" s="104" t="s">
        <v>6</v>
      </c>
      <c r="F25" s="45">
        <f t="shared" si="0"/>
        <v>0</v>
      </c>
      <c r="G25" s="59"/>
      <c r="H25" s="106"/>
      <c r="I25" s="346"/>
      <c r="J25" s="59"/>
      <c r="K25" s="20"/>
      <c r="L25" s="65"/>
      <c r="M25" s="81"/>
      <c r="N25" s="70"/>
      <c r="O25" s="70"/>
      <c r="P25" s="81"/>
      <c r="Q25" s="70"/>
      <c r="R25" s="84"/>
      <c r="S25" s="81"/>
      <c r="T25" s="70"/>
      <c r="U25" s="84"/>
      <c r="V25" s="81"/>
      <c r="W25" s="70"/>
      <c r="X25" s="84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18" customFormat="1" ht="12.75" hidden="1">
      <c r="A26" s="150">
        <f t="shared" si="1"/>
        <v>21</v>
      </c>
      <c r="B26" s="131"/>
      <c r="C26" s="131"/>
      <c r="D26" s="350"/>
      <c r="E26" s="329" t="s">
        <v>6</v>
      </c>
      <c r="F26" s="44">
        <f aca="true" t="shared" si="2" ref="F26:F36">SUM(G26:AD26)</f>
        <v>0</v>
      </c>
      <c r="G26" s="125"/>
      <c r="H26" s="10"/>
      <c r="I26" s="10"/>
      <c r="J26" s="60"/>
      <c r="K26" s="61"/>
      <c r="L26" s="66"/>
      <c r="M26" s="86"/>
      <c r="N26" s="85"/>
      <c r="O26" s="85"/>
      <c r="P26" s="86"/>
      <c r="Q26" s="85"/>
      <c r="R26" s="87"/>
      <c r="S26" s="88"/>
      <c r="T26" s="72"/>
      <c r="U26" s="89"/>
      <c r="V26" s="88"/>
      <c r="W26" s="72"/>
      <c r="X26" s="89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18" customFormat="1" ht="12.75" hidden="1">
      <c r="A27" s="148">
        <f t="shared" si="1"/>
        <v>22</v>
      </c>
      <c r="B27" s="19"/>
      <c r="C27" s="19"/>
      <c r="D27" s="210"/>
      <c r="E27" s="141" t="s">
        <v>6</v>
      </c>
      <c r="F27" s="43">
        <f t="shared" si="2"/>
        <v>0</v>
      </c>
      <c r="G27" s="123"/>
      <c r="H27" s="124"/>
      <c r="I27" s="124"/>
      <c r="J27" s="58"/>
      <c r="K27" s="19"/>
      <c r="L27" s="64"/>
      <c r="M27" s="79"/>
      <c r="N27" s="68"/>
      <c r="O27" s="68"/>
      <c r="P27" s="79"/>
      <c r="Q27" s="68"/>
      <c r="R27" s="80"/>
      <c r="S27" s="79"/>
      <c r="T27" s="68"/>
      <c r="U27" s="80"/>
      <c r="V27" s="79"/>
      <c r="W27" s="68"/>
      <c r="X27" s="80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18" customFormat="1" ht="12.75" hidden="1">
      <c r="A28" s="148">
        <f t="shared" si="1"/>
        <v>23</v>
      </c>
      <c r="B28" s="85"/>
      <c r="C28" s="15"/>
      <c r="D28" s="15"/>
      <c r="E28" s="159" t="s">
        <v>6</v>
      </c>
      <c r="F28" s="43">
        <f t="shared" si="2"/>
        <v>0</v>
      </c>
      <c r="G28" s="58"/>
      <c r="H28" s="19"/>
      <c r="I28" s="19"/>
      <c r="J28" s="58"/>
      <c r="K28" s="19"/>
      <c r="L28" s="64"/>
      <c r="M28" s="79"/>
      <c r="N28" s="68"/>
      <c r="O28" s="68"/>
      <c r="P28" s="58"/>
      <c r="Q28" s="19"/>
      <c r="R28" s="68"/>
      <c r="S28" s="79"/>
      <c r="T28" s="68"/>
      <c r="U28" s="80"/>
      <c r="V28" s="79"/>
      <c r="W28" s="68"/>
      <c r="X28" s="80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18" customFormat="1" ht="12.75" hidden="1">
      <c r="A29" s="148">
        <f t="shared" si="1"/>
        <v>24</v>
      </c>
      <c r="B29" s="362"/>
      <c r="C29" s="361"/>
      <c r="D29" s="12"/>
      <c r="E29" s="98" t="s">
        <v>6</v>
      </c>
      <c r="F29" s="43">
        <f t="shared" si="2"/>
        <v>0</v>
      </c>
      <c r="G29" s="123"/>
      <c r="H29" s="124"/>
      <c r="I29" s="19"/>
      <c r="J29" s="58"/>
      <c r="K29" s="19"/>
      <c r="L29" s="64"/>
      <c r="M29" s="58"/>
      <c r="N29" s="19"/>
      <c r="O29" s="19"/>
      <c r="P29" s="79"/>
      <c r="Q29" s="68"/>
      <c r="R29" s="68"/>
      <c r="S29" s="79"/>
      <c r="T29" s="68"/>
      <c r="U29" s="80"/>
      <c r="V29" s="79"/>
      <c r="W29" s="68"/>
      <c r="X29" s="80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18" customFormat="1" ht="13.5" hidden="1" thickBot="1">
      <c r="A30" s="149">
        <f t="shared" si="1"/>
        <v>25</v>
      </c>
      <c r="B30" s="20"/>
      <c r="C30" s="20"/>
      <c r="D30" s="348"/>
      <c r="E30" s="327" t="s">
        <v>6</v>
      </c>
      <c r="F30" s="45">
        <f t="shared" si="2"/>
        <v>0</v>
      </c>
      <c r="G30" s="59"/>
      <c r="H30" s="20"/>
      <c r="I30" s="20"/>
      <c r="J30" s="59"/>
      <c r="K30" s="20"/>
      <c r="L30" s="65"/>
      <c r="M30" s="81"/>
      <c r="N30" s="70"/>
      <c r="O30" s="70"/>
      <c r="P30" s="81"/>
      <c r="Q30" s="70"/>
      <c r="R30" s="346"/>
      <c r="S30" s="81"/>
      <c r="T30" s="70"/>
      <c r="U30" s="84"/>
      <c r="V30" s="81"/>
      <c r="W30" s="70"/>
      <c r="X30" s="84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s="18" customFormat="1" ht="12.75" hidden="1">
      <c r="A31" s="150">
        <f t="shared" si="1"/>
        <v>26</v>
      </c>
      <c r="B31" s="131"/>
      <c r="C31" s="131"/>
      <c r="D31" s="350"/>
      <c r="E31" s="329" t="s">
        <v>6</v>
      </c>
      <c r="F31" s="44">
        <f t="shared" si="2"/>
        <v>0</v>
      </c>
      <c r="G31" s="60"/>
      <c r="H31" s="61"/>
      <c r="I31" s="61"/>
      <c r="J31" s="60"/>
      <c r="K31" s="61"/>
      <c r="L31" s="66"/>
      <c r="M31" s="86"/>
      <c r="N31" s="85"/>
      <c r="O31" s="85"/>
      <c r="P31" s="125"/>
      <c r="Q31" s="10"/>
      <c r="R31" s="87"/>
      <c r="S31" s="88"/>
      <c r="T31" s="72"/>
      <c r="U31" s="89"/>
      <c r="V31" s="88"/>
      <c r="W31" s="72"/>
      <c r="X31" s="89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s="18" customFormat="1" ht="12.75" hidden="1">
      <c r="A32" s="148">
        <f t="shared" si="1"/>
        <v>27</v>
      </c>
      <c r="B32" s="358"/>
      <c r="C32" s="358"/>
      <c r="D32" s="143"/>
      <c r="E32" s="144" t="s">
        <v>6</v>
      </c>
      <c r="F32" s="43">
        <f t="shared" si="2"/>
        <v>0</v>
      </c>
      <c r="G32" s="123"/>
      <c r="H32" s="124"/>
      <c r="I32" s="19"/>
      <c r="J32" s="58"/>
      <c r="K32" s="19"/>
      <c r="L32" s="64"/>
      <c r="M32" s="79"/>
      <c r="N32" s="68"/>
      <c r="O32" s="68"/>
      <c r="P32" s="79"/>
      <c r="Q32" s="68"/>
      <c r="R32" s="155"/>
      <c r="S32" s="79"/>
      <c r="T32" s="68"/>
      <c r="U32" s="80"/>
      <c r="V32" s="79"/>
      <c r="W32" s="68"/>
      <c r="X32" s="80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18" customFormat="1" ht="12.75" hidden="1">
      <c r="A33" s="148">
        <f t="shared" si="1"/>
        <v>28</v>
      </c>
      <c r="B33" s="364"/>
      <c r="C33" s="358"/>
      <c r="D33" s="124"/>
      <c r="E33" s="117" t="s">
        <v>6</v>
      </c>
      <c r="F33" s="43">
        <f t="shared" si="2"/>
        <v>0</v>
      </c>
      <c r="G33" s="58"/>
      <c r="H33" s="124"/>
      <c r="I33" s="19"/>
      <c r="J33" s="58"/>
      <c r="K33" s="19"/>
      <c r="L33" s="64"/>
      <c r="M33" s="79"/>
      <c r="N33" s="68"/>
      <c r="O33" s="68"/>
      <c r="P33" s="79"/>
      <c r="Q33" s="68"/>
      <c r="R33" s="68"/>
      <c r="S33" s="79"/>
      <c r="T33" s="68"/>
      <c r="U33" s="80"/>
      <c r="V33" s="79"/>
      <c r="W33" s="68"/>
      <c r="X33" s="80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s="18" customFormat="1" ht="12.75" hidden="1">
      <c r="A34" s="148">
        <f t="shared" si="1"/>
        <v>29</v>
      </c>
      <c r="B34" s="361"/>
      <c r="C34" s="361"/>
      <c r="D34" s="12"/>
      <c r="E34" s="144" t="s">
        <v>6</v>
      </c>
      <c r="F34" s="43">
        <f t="shared" si="2"/>
        <v>0</v>
      </c>
      <c r="G34" s="58"/>
      <c r="H34" s="19"/>
      <c r="I34" s="19"/>
      <c r="J34" s="58"/>
      <c r="K34" s="19"/>
      <c r="L34" s="64"/>
      <c r="M34" s="79"/>
      <c r="N34" s="68"/>
      <c r="O34" s="68"/>
      <c r="P34" s="123"/>
      <c r="Q34" s="124"/>
      <c r="R34" s="68"/>
      <c r="S34" s="79"/>
      <c r="T34" s="68"/>
      <c r="U34" s="80"/>
      <c r="V34" s="79"/>
      <c r="W34" s="68"/>
      <c r="X34" s="80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s="18" customFormat="1" ht="13.5" hidden="1" thickBot="1">
      <c r="A35" s="149">
        <f t="shared" si="1"/>
        <v>30</v>
      </c>
      <c r="B35" s="359"/>
      <c r="C35" s="363"/>
      <c r="D35" s="13"/>
      <c r="E35" s="104" t="s">
        <v>6</v>
      </c>
      <c r="F35" s="45">
        <f t="shared" si="2"/>
        <v>0</v>
      </c>
      <c r="G35" s="105"/>
      <c r="H35" s="106"/>
      <c r="I35" s="20"/>
      <c r="J35" s="59"/>
      <c r="K35" s="20"/>
      <c r="L35" s="65"/>
      <c r="M35" s="81"/>
      <c r="N35" s="70"/>
      <c r="O35" s="70"/>
      <c r="P35" s="81"/>
      <c r="Q35" s="70"/>
      <c r="R35" s="84"/>
      <c r="S35" s="81"/>
      <c r="T35" s="70"/>
      <c r="U35" s="84"/>
      <c r="V35" s="81"/>
      <c r="W35" s="70"/>
      <c r="X35" s="84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36" ht="13.5" thickBot="1">
      <c r="A36" s="227"/>
      <c r="C36" s="2" t="s">
        <v>42</v>
      </c>
      <c r="F36" s="228">
        <f t="shared" si="2"/>
        <v>1424</v>
      </c>
      <c r="G36" s="100">
        <f>11+10+9+8+7+6+5+4+3+2+1</f>
        <v>66</v>
      </c>
      <c r="H36" s="3">
        <v>66</v>
      </c>
      <c r="I36" s="3">
        <v>78</v>
      </c>
      <c r="J36" s="100">
        <v>36</v>
      </c>
      <c r="K36" s="3">
        <v>28</v>
      </c>
      <c r="L36" s="229">
        <f>36+19</f>
        <v>55</v>
      </c>
      <c r="M36" s="100">
        <f>10+9+8+7+6+5+4+3+2+1</f>
        <v>55</v>
      </c>
      <c r="N36" s="3">
        <f>55+11</f>
        <v>66</v>
      </c>
      <c r="O36" s="3">
        <v>66</v>
      </c>
      <c r="P36" s="100">
        <v>136</v>
      </c>
      <c r="Q36" s="3">
        <f>154-18</f>
        <v>136</v>
      </c>
      <c r="R36" s="229">
        <v>154</v>
      </c>
      <c r="S36" s="100">
        <v>154</v>
      </c>
      <c r="T36" s="3">
        <v>154</v>
      </c>
      <c r="U36" s="3">
        <v>174</v>
      </c>
      <c r="V36" s="100"/>
      <c r="W36" s="3"/>
      <c r="X36" s="22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3.5" thickBot="1">
      <c r="A37" s="230"/>
      <c r="B37" s="231"/>
      <c r="C37" s="232" t="s">
        <v>6</v>
      </c>
      <c r="D37" s="231" t="s">
        <v>6</v>
      </c>
      <c r="E37" s="233" t="s">
        <v>6</v>
      </c>
      <c r="F37" s="234"/>
      <c r="G37" s="235">
        <f aca="true" t="shared" si="3" ref="G37:X37">SUM(G6:G36)-221</f>
        <v>0</v>
      </c>
      <c r="H37" s="232">
        <f t="shared" si="3"/>
        <v>0</v>
      </c>
      <c r="I37" s="232">
        <f t="shared" si="3"/>
        <v>0</v>
      </c>
      <c r="J37" s="235">
        <f t="shared" si="3"/>
        <v>0</v>
      </c>
      <c r="K37" s="232">
        <f t="shared" si="3"/>
        <v>0</v>
      </c>
      <c r="L37" s="232">
        <f t="shared" si="3"/>
        <v>0</v>
      </c>
      <c r="M37" s="235">
        <f t="shared" si="3"/>
        <v>0</v>
      </c>
      <c r="N37" s="232">
        <f t="shared" si="3"/>
        <v>0</v>
      </c>
      <c r="O37" s="232">
        <f t="shared" si="3"/>
        <v>0</v>
      </c>
      <c r="P37" s="235">
        <f t="shared" si="3"/>
        <v>0</v>
      </c>
      <c r="Q37" s="232">
        <f t="shared" si="3"/>
        <v>0</v>
      </c>
      <c r="R37" s="232">
        <f t="shared" si="3"/>
        <v>0</v>
      </c>
      <c r="S37" s="235">
        <f t="shared" si="3"/>
        <v>0</v>
      </c>
      <c r="T37" s="232">
        <f t="shared" si="3"/>
        <v>0</v>
      </c>
      <c r="U37" s="232">
        <f t="shared" si="3"/>
        <v>0</v>
      </c>
      <c r="V37" s="235">
        <f t="shared" si="3"/>
        <v>-221</v>
      </c>
      <c r="W37" s="232">
        <f t="shared" si="3"/>
        <v>-221</v>
      </c>
      <c r="X37" s="236">
        <f t="shared" si="3"/>
        <v>-221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38">
    <mergeCell ref="AB4:AD4"/>
    <mergeCell ref="C5:D5"/>
    <mergeCell ref="Y3:AA3"/>
    <mergeCell ref="AB3:AD3"/>
    <mergeCell ref="A4:F4"/>
    <mergeCell ref="G4:I4"/>
    <mergeCell ref="J4:L4"/>
    <mergeCell ref="M4:O4"/>
    <mergeCell ref="P4:R4"/>
    <mergeCell ref="S4:U4"/>
    <mergeCell ref="V4:X4"/>
    <mergeCell ref="Y4:AA4"/>
    <mergeCell ref="V2:X2"/>
    <mergeCell ref="Y2:AA2"/>
    <mergeCell ref="AB2:AD2"/>
    <mergeCell ref="A3:F3"/>
    <mergeCell ref="G3:I3"/>
    <mergeCell ref="J3:L3"/>
    <mergeCell ref="M3:O3"/>
    <mergeCell ref="P3:R3"/>
    <mergeCell ref="S3:U3"/>
    <mergeCell ref="V3:X3"/>
    <mergeCell ref="S1:U1"/>
    <mergeCell ref="V1:X1"/>
    <mergeCell ref="Y1:AA1"/>
    <mergeCell ref="AB1:AD1"/>
    <mergeCell ref="A2:F2"/>
    <mergeCell ref="G2:I2"/>
    <mergeCell ref="J2:L2"/>
    <mergeCell ref="M2:O2"/>
    <mergeCell ref="P2:R2"/>
    <mergeCell ref="S2:U2"/>
    <mergeCell ref="A1:C1"/>
    <mergeCell ref="D1:F1"/>
    <mergeCell ref="G1:I1"/>
    <mergeCell ref="J1:L1"/>
    <mergeCell ref="M1:O1"/>
    <mergeCell ref="P1:R1"/>
  </mergeCells>
  <conditionalFormatting sqref="G38:X65536">
    <cfRule type="cellIs" priority="6" dxfId="33" operator="equal" stopIfTrue="1">
      <formula>-221</formula>
    </cfRule>
    <cfRule type="cellIs" priority="7" dxfId="33" operator="equal" stopIfTrue="1">
      <formula>0</formula>
    </cfRule>
  </conditionalFormatting>
  <conditionalFormatting sqref="G37:X37">
    <cfRule type="cellIs" priority="5" dxfId="33" operator="equal" stopIfTrue="1">
      <formula>0</formula>
    </cfRule>
  </conditionalFormatting>
  <conditionalFormatting sqref="A37:IV37">
    <cfRule type="cellIs" priority="4" dxfId="33" operator="equal" stopIfTrue="1">
      <formula>-221</formula>
    </cfRule>
  </conditionalFormatting>
  <conditionalFormatting sqref="G36:IV37 G6:IV30">
    <cfRule type="cellIs" priority="9" dxfId="10" operator="equal" stopIfTrue="1">
      <formula>25</formula>
    </cfRule>
    <cfRule type="cellIs" priority="10" dxfId="9" operator="equal" stopIfTrue="1">
      <formula>20</formula>
    </cfRule>
  </conditionalFormatting>
  <conditionalFormatting sqref="G6:X25">
    <cfRule type="cellIs" priority="3" dxfId="59" operator="equal" stopIfTrue="1">
      <formula>22</formula>
    </cfRule>
  </conditionalFormatting>
  <conditionalFormatting sqref="G31:IV35">
    <cfRule type="cellIs" priority="1" dxfId="10" operator="equal" stopIfTrue="1">
      <formula>25</formula>
    </cfRule>
    <cfRule type="cellIs" priority="2" dxfId="9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2"/>
  <sheetViews>
    <sheetView showGridLines="0" zoomScalePageLayoutView="0" workbookViewId="0" topLeftCell="A1">
      <selection activeCell="C6" sqref="C6"/>
    </sheetView>
  </sheetViews>
  <sheetFormatPr defaultColWidth="0" defaultRowHeight="12.75" zeroHeight="1"/>
  <cols>
    <col min="1" max="1" width="5.140625" style="11" customWidth="1"/>
    <col min="2" max="2" width="8.421875" style="2" customWidth="1"/>
    <col min="3" max="3" width="8.57421875" style="3" customWidth="1"/>
    <col min="4" max="4" width="12.00390625" style="2" customWidth="1"/>
    <col min="5" max="5" width="12.8515625" style="11" customWidth="1"/>
    <col min="6" max="6" width="7.8515625" style="2" customWidth="1"/>
    <col min="7" max="21" width="5.57421875" style="11" customWidth="1"/>
    <col min="22" max="24" width="5.57421875" style="11" hidden="1" customWidth="1"/>
    <col min="25" max="25" width="1.1484375" style="11" customWidth="1"/>
    <col min="26" max="30" width="5.57421875" style="274" hidden="1" customWidth="1"/>
    <col min="31" max="16384" width="5.57421875" style="274" hidden="1" customWidth="1"/>
  </cols>
  <sheetData>
    <row r="1" spans="1:163" s="262" customFormat="1" ht="25.5" thickBot="1">
      <c r="A1" s="494" t="s">
        <v>185</v>
      </c>
      <c r="B1" s="495"/>
      <c r="C1" s="495"/>
      <c r="D1" s="451" t="s">
        <v>6</v>
      </c>
      <c r="E1" s="452"/>
      <c r="F1" s="453"/>
      <c r="G1" s="462" t="s">
        <v>0</v>
      </c>
      <c r="H1" s="463"/>
      <c r="I1" s="423"/>
      <c r="J1" s="475" t="s">
        <v>1</v>
      </c>
      <c r="K1" s="476"/>
      <c r="L1" s="420"/>
      <c r="M1" s="475" t="s">
        <v>2</v>
      </c>
      <c r="N1" s="476"/>
      <c r="O1" s="420"/>
      <c r="P1" s="475" t="s">
        <v>3</v>
      </c>
      <c r="Q1" s="476"/>
      <c r="R1" s="420"/>
      <c r="S1" s="475" t="s">
        <v>4</v>
      </c>
      <c r="T1" s="476"/>
      <c r="U1" s="440"/>
      <c r="V1" s="475" t="s">
        <v>5</v>
      </c>
      <c r="W1" s="476"/>
      <c r="X1" s="440"/>
      <c r="Y1" s="284"/>
      <c r="Z1" s="276"/>
      <c r="AA1" s="277"/>
      <c r="AB1" s="496"/>
      <c r="AC1" s="496"/>
      <c r="AD1" s="497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</row>
    <row r="2" spans="1:170" s="263" customFormat="1" ht="13.5" thickBot="1">
      <c r="A2" s="425" t="s">
        <v>297</v>
      </c>
      <c r="B2" s="426"/>
      <c r="C2" s="426"/>
      <c r="D2" s="426"/>
      <c r="E2" s="426"/>
      <c r="F2" s="427"/>
      <c r="G2" s="457" t="str">
        <f>+' Mx1 A'!G2</f>
        <v>26th June</v>
      </c>
      <c r="H2" s="458"/>
      <c r="I2" s="461"/>
      <c r="J2" s="457" t="str">
        <f>+' Mx1 A'!J2</f>
        <v>13th July</v>
      </c>
      <c r="K2" s="458"/>
      <c r="L2" s="461"/>
      <c r="M2" s="457" t="str">
        <f>+' Mx1 A'!M2</f>
        <v>31st July</v>
      </c>
      <c r="N2" s="458"/>
      <c r="O2" s="461"/>
      <c r="P2" s="457" t="str">
        <f>+' Mx1 A'!P2</f>
        <v>21st Aug</v>
      </c>
      <c r="Q2" s="458"/>
      <c r="R2" s="461"/>
      <c r="S2" s="457" t="str">
        <f>+' Mx1 A'!S2</f>
        <v>18th Sept</v>
      </c>
      <c r="T2" s="458"/>
      <c r="U2" s="458"/>
      <c r="V2" s="477" t="str">
        <f>+' Mx1 A'!V2</f>
        <v> </v>
      </c>
      <c r="W2" s="478"/>
      <c r="X2" s="478"/>
      <c r="Y2" s="285"/>
      <c r="Z2" s="278"/>
      <c r="AA2" s="278"/>
      <c r="AB2" s="490"/>
      <c r="AC2" s="491"/>
      <c r="AD2" s="491"/>
      <c r="AF2" s="264"/>
      <c r="AH2" s="264"/>
      <c r="AJ2" s="264"/>
      <c r="AL2" s="264"/>
      <c r="AN2" s="264"/>
      <c r="AP2" s="264"/>
      <c r="AR2" s="264"/>
      <c r="AT2" s="264"/>
      <c r="AV2" s="264"/>
      <c r="AX2" s="264"/>
      <c r="AZ2" s="264"/>
      <c r="BB2" s="264"/>
      <c r="BD2" s="264"/>
      <c r="BF2" s="264"/>
      <c r="BH2" s="264"/>
      <c r="BJ2" s="264"/>
      <c r="BL2" s="264"/>
      <c r="BN2" s="264"/>
      <c r="BP2" s="264"/>
      <c r="BR2" s="264"/>
      <c r="BT2" s="264"/>
      <c r="BV2" s="264"/>
      <c r="BX2" s="264"/>
      <c r="BZ2" s="264"/>
      <c r="CB2" s="264"/>
      <c r="CD2" s="264"/>
      <c r="CF2" s="264"/>
      <c r="CH2" s="264"/>
      <c r="CJ2" s="264"/>
      <c r="CL2" s="264"/>
      <c r="CN2" s="264"/>
      <c r="CP2" s="264"/>
      <c r="CR2" s="264"/>
      <c r="CT2" s="264"/>
      <c r="CV2" s="264"/>
      <c r="CX2" s="264"/>
      <c r="CZ2" s="264"/>
      <c r="DB2" s="264"/>
      <c r="DD2" s="264"/>
      <c r="DF2" s="264"/>
      <c r="DH2" s="264"/>
      <c r="DJ2" s="264"/>
      <c r="DL2" s="264"/>
      <c r="DN2" s="264"/>
      <c r="DP2" s="264"/>
      <c r="DR2" s="264"/>
      <c r="DT2" s="264"/>
      <c r="DV2" s="264"/>
      <c r="DX2" s="264"/>
      <c r="DZ2" s="264"/>
      <c r="EB2" s="264"/>
      <c r="ED2" s="264"/>
      <c r="EF2" s="264"/>
      <c r="EH2" s="264"/>
      <c r="EJ2" s="264"/>
      <c r="EL2" s="264"/>
      <c r="EN2" s="264"/>
      <c r="EP2" s="264"/>
      <c r="ER2" s="264"/>
      <c r="ET2" s="264"/>
      <c r="EV2" s="264"/>
      <c r="EX2" s="264"/>
      <c r="EZ2" s="264"/>
      <c r="FB2" s="264"/>
      <c r="FD2" s="264"/>
      <c r="FF2" s="264"/>
      <c r="FH2" s="264"/>
      <c r="FJ2" s="264"/>
      <c r="FL2" s="264"/>
      <c r="FN2" s="264"/>
    </row>
    <row r="3" spans="1:170" s="263" customFormat="1" ht="15.75">
      <c r="A3" s="436" t="s">
        <v>186</v>
      </c>
      <c r="B3" s="437"/>
      <c r="C3" s="437"/>
      <c r="D3" s="437"/>
      <c r="E3" s="437"/>
      <c r="F3" s="438"/>
      <c r="G3" s="480" t="str">
        <f>+' Mx1 A'!G3:I3</f>
        <v>South Down</v>
      </c>
      <c r="H3" s="465"/>
      <c r="I3" s="481"/>
      <c r="J3" s="480" t="str">
        <f>+' Mx1 A'!J3:L3</f>
        <v>Mourne</v>
      </c>
      <c r="K3" s="465"/>
      <c r="L3" s="481"/>
      <c r="M3" s="480" t="str">
        <f>+' Mx1 A'!M3:O3</f>
        <v>North Armagh </v>
      </c>
      <c r="N3" s="465"/>
      <c r="O3" s="481"/>
      <c r="P3" s="480" t="str">
        <f>+' Mx1 A'!P3:R3</f>
        <v>Temple</v>
      </c>
      <c r="Q3" s="465"/>
      <c r="R3" s="481"/>
      <c r="S3" s="480" t="str">
        <f>+' Mx1 A'!S3:U3</f>
        <v>QRI</v>
      </c>
      <c r="T3" s="465"/>
      <c r="U3" s="465"/>
      <c r="V3" s="480" t="str">
        <f>+' Mx1 A'!V3:X3</f>
        <v> </v>
      </c>
      <c r="W3" s="465"/>
      <c r="X3" s="465"/>
      <c r="Y3" s="283"/>
      <c r="Z3" s="279"/>
      <c r="AA3" s="279"/>
      <c r="AB3" s="492"/>
      <c r="AC3" s="492"/>
      <c r="AD3" s="492"/>
      <c r="AF3" s="264"/>
      <c r="AH3" s="264"/>
      <c r="AJ3" s="264"/>
      <c r="AL3" s="264"/>
      <c r="AN3" s="264"/>
      <c r="AP3" s="264"/>
      <c r="AR3" s="264"/>
      <c r="AT3" s="264"/>
      <c r="AV3" s="264"/>
      <c r="AX3" s="264"/>
      <c r="AZ3" s="264"/>
      <c r="BB3" s="264"/>
      <c r="BD3" s="264"/>
      <c r="BF3" s="264"/>
      <c r="BH3" s="264"/>
      <c r="BJ3" s="264"/>
      <c r="BL3" s="264"/>
      <c r="BN3" s="264"/>
      <c r="BP3" s="264"/>
      <c r="BR3" s="264"/>
      <c r="BT3" s="264"/>
      <c r="BV3" s="264"/>
      <c r="BX3" s="264"/>
      <c r="BZ3" s="264"/>
      <c r="CB3" s="264"/>
      <c r="CD3" s="264"/>
      <c r="CF3" s="264"/>
      <c r="CH3" s="264"/>
      <c r="CJ3" s="264"/>
      <c r="CL3" s="264"/>
      <c r="CN3" s="264"/>
      <c r="CP3" s="264"/>
      <c r="CR3" s="264"/>
      <c r="CT3" s="264"/>
      <c r="CV3" s="264"/>
      <c r="CX3" s="264"/>
      <c r="CZ3" s="264"/>
      <c r="DB3" s="264"/>
      <c r="DD3" s="264"/>
      <c r="DF3" s="264"/>
      <c r="DH3" s="264"/>
      <c r="DJ3" s="264"/>
      <c r="DL3" s="264"/>
      <c r="DN3" s="264"/>
      <c r="DP3" s="264"/>
      <c r="DR3" s="264"/>
      <c r="DT3" s="264"/>
      <c r="DV3" s="264"/>
      <c r="DX3" s="264"/>
      <c r="DZ3" s="264"/>
      <c r="EB3" s="264"/>
      <c r="ED3" s="264"/>
      <c r="EF3" s="264"/>
      <c r="EH3" s="264"/>
      <c r="EJ3" s="264"/>
      <c r="EL3" s="264"/>
      <c r="EN3" s="264"/>
      <c r="EP3" s="264"/>
      <c r="ER3" s="264"/>
      <c r="ET3" s="264"/>
      <c r="EV3" s="264"/>
      <c r="EX3" s="264"/>
      <c r="EZ3" s="264"/>
      <c r="FB3" s="264"/>
      <c r="FD3" s="264"/>
      <c r="FF3" s="264"/>
      <c r="FH3" s="264"/>
      <c r="FJ3" s="264"/>
      <c r="FL3" s="264"/>
      <c r="FN3" s="264"/>
    </row>
    <row r="4" spans="1:170" s="263" customFormat="1" ht="14.25" thickBot="1">
      <c r="A4" s="428" t="s">
        <v>50</v>
      </c>
      <c r="B4" s="429"/>
      <c r="C4" s="429"/>
      <c r="D4" s="430"/>
      <c r="E4" s="429"/>
      <c r="F4" s="431"/>
      <c r="G4" s="454" t="str">
        <f>+' Mx1 A'!G4</f>
        <v>Loughbrickland</v>
      </c>
      <c r="H4" s="455"/>
      <c r="I4" s="456"/>
      <c r="J4" s="454" t="str">
        <f>+' Mx1 A'!J4</f>
        <v>Seaforde </v>
      </c>
      <c r="K4" s="455"/>
      <c r="L4" s="456"/>
      <c r="M4" s="454" t="str">
        <f>+' Mx1 A'!M4</f>
        <v>Trandragee</v>
      </c>
      <c r="N4" s="455"/>
      <c r="O4" s="456"/>
      <c r="P4" s="454" t="str">
        <f>+' Mx1 A'!P4</f>
        <v>Laurel Bank</v>
      </c>
      <c r="Q4" s="455"/>
      <c r="R4" s="456"/>
      <c r="S4" s="454" t="str">
        <f>+' Mx1 A'!S4</f>
        <v>Tinker Hill</v>
      </c>
      <c r="T4" s="455"/>
      <c r="U4" s="455"/>
      <c r="V4" s="454" t="str">
        <f>+' Mx1 A'!V4</f>
        <v> </v>
      </c>
      <c r="W4" s="455"/>
      <c r="X4" s="455"/>
      <c r="Y4" s="283"/>
      <c r="Z4" s="280"/>
      <c r="AA4" s="280"/>
      <c r="AB4" s="492"/>
      <c r="AC4" s="493"/>
      <c r="AD4" s="493"/>
      <c r="AF4" s="264"/>
      <c r="AH4" s="264"/>
      <c r="AJ4" s="264"/>
      <c r="AL4" s="264"/>
      <c r="AN4" s="264"/>
      <c r="AP4" s="264"/>
      <c r="AR4" s="264"/>
      <c r="AT4" s="264"/>
      <c r="AV4" s="264"/>
      <c r="AX4" s="264"/>
      <c r="AZ4" s="264"/>
      <c r="BB4" s="264"/>
      <c r="BD4" s="264"/>
      <c r="BF4" s="264"/>
      <c r="BH4" s="264"/>
      <c r="BJ4" s="264"/>
      <c r="BL4" s="264"/>
      <c r="BN4" s="264"/>
      <c r="BP4" s="264"/>
      <c r="BR4" s="264"/>
      <c r="BT4" s="264"/>
      <c r="BV4" s="264"/>
      <c r="BX4" s="264"/>
      <c r="BZ4" s="264"/>
      <c r="CB4" s="264"/>
      <c r="CD4" s="264"/>
      <c r="CF4" s="264"/>
      <c r="CH4" s="264"/>
      <c r="CJ4" s="264"/>
      <c r="CL4" s="264"/>
      <c r="CN4" s="264"/>
      <c r="CP4" s="264"/>
      <c r="CR4" s="264"/>
      <c r="CT4" s="264"/>
      <c r="CV4" s="264"/>
      <c r="CX4" s="264"/>
      <c r="CZ4" s="264"/>
      <c r="DB4" s="264"/>
      <c r="DD4" s="264"/>
      <c r="DF4" s="264"/>
      <c r="DH4" s="264"/>
      <c r="DJ4" s="264"/>
      <c r="DL4" s="264"/>
      <c r="DN4" s="264"/>
      <c r="DP4" s="264"/>
      <c r="DR4" s="264"/>
      <c r="DT4" s="264"/>
      <c r="DV4" s="264"/>
      <c r="DX4" s="264"/>
      <c r="DZ4" s="264"/>
      <c r="EB4" s="264"/>
      <c r="ED4" s="264"/>
      <c r="EF4" s="264"/>
      <c r="EH4" s="264"/>
      <c r="EJ4" s="264"/>
      <c r="EL4" s="264"/>
      <c r="EN4" s="264"/>
      <c r="EP4" s="264"/>
      <c r="ER4" s="264"/>
      <c r="ET4" s="264"/>
      <c r="EV4" s="264"/>
      <c r="EX4" s="264"/>
      <c r="EZ4" s="264"/>
      <c r="FB4" s="264"/>
      <c r="FD4" s="264"/>
      <c r="FF4" s="264"/>
      <c r="FH4" s="264"/>
      <c r="FJ4" s="264"/>
      <c r="FL4" s="264"/>
      <c r="FN4" s="264"/>
    </row>
    <row r="5" spans="1:256" s="266" customFormat="1" ht="16.5" thickBot="1">
      <c r="A5" s="239" t="s">
        <v>7</v>
      </c>
      <c r="B5" s="240" t="s">
        <v>8</v>
      </c>
      <c r="C5" s="464" t="s">
        <v>9</v>
      </c>
      <c r="D5" s="464"/>
      <c r="E5" s="345">
        <f>+F6-F7</f>
        <v>44</v>
      </c>
      <c r="F5" s="241" t="s">
        <v>10</v>
      </c>
      <c r="G5" s="289" t="s">
        <v>11</v>
      </c>
      <c r="H5" s="289" t="s">
        <v>12</v>
      </c>
      <c r="I5" s="291" t="s">
        <v>49</v>
      </c>
      <c r="J5" s="292" t="s">
        <v>11</v>
      </c>
      <c r="K5" s="289" t="s">
        <v>12</v>
      </c>
      <c r="L5" s="291" t="s">
        <v>49</v>
      </c>
      <c r="M5" s="289" t="s">
        <v>11</v>
      </c>
      <c r="N5" s="289" t="s">
        <v>12</v>
      </c>
      <c r="O5" s="291" t="s">
        <v>49</v>
      </c>
      <c r="P5" s="289" t="s">
        <v>11</v>
      </c>
      <c r="Q5" s="289" t="s">
        <v>12</v>
      </c>
      <c r="R5" s="291" t="s">
        <v>49</v>
      </c>
      <c r="S5" s="289" t="s">
        <v>11</v>
      </c>
      <c r="T5" s="289" t="s">
        <v>12</v>
      </c>
      <c r="U5" s="291" t="s">
        <v>49</v>
      </c>
      <c r="V5" s="289" t="s">
        <v>11</v>
      </c>
      <c r="W5" s="289" t="s">
        <v>12</v>
      </c>
      <c r="X5" s="242" t="s">
        <v>49</v>
      </c>
      <c r="Y5" s="286"/>
      <c r="Z5" s="281"/>
      <c r="AA5" s="281"/>
      <c r="AB5" s="281"/>
      <c r="AC5" s="281"/>
      <c r="AD5" s="281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  <c r="HU5" s="265"/>
      <c r="HV5" s="265"/>
      <c r="HW5" s="265"/>
      <c r="HX5" s="265"/>
      <c r="HY5" s="265"/>
      <c r="HZ5" s="265"/>
      <c r="IA5" s="265"/>
      <c r="IB5" s="265"/>
      <c r="IC5" s="265"/>
      <c r="ID5" s="265"/>
      <c r="IE5" s="265"/>
      <c r="IF5" s="265"/>
      <c r="IG5" s="265"/>
      <c r="IH5" s="265"/>
      <c r="II5" s="265"/>
      <c r="IJ5" s="265"/>
      <c r="IK5" s="265"/>
      <c r="IL5" s="265"/>
      <c r="IM5" s="265"/>
      <c r="IN5" s="265"/>
      <c r="IO5" s="265"/>
      <c r="IP5" s="265"/>
      <c r="IQ5" s="265"/>
      <c r="IR5" s="265"/>
      <c r="IS5" s="265"/>
      <c r="IT5" s="265"/>
      <c r="IU5" s="265"/>
      <c r="IV5" s="265"/>
    </row>
    <row r="6" spans="1:256" s="269" customFormat="1" ht="12.75">
      <c r="A6" s="167" t="s">
        <v>417</v>
      </c>
      <c r="B6" s="347">
        <v>771</v>
      </c>
      <c r="C6" s="338" t="s">
        <v>61</v>
      </c>
      <c r="D6" s="338" t="s">
        <v>261</v>
      </c>
      <c r="E6" s="390" t="s">
        <v>6</v>
      </c>
      <c r="F6" s="42">
        <f aca="true" t="shared" si="0" ref="F6:F37">SUM(G6:AD6)</f>
        <v>333</v>
      </c>
      <c r="G6" s="243">
        <v>22</v>
      </c>
      <c r="H6" s="338">
        <v>25</v>
      </c>
      <c r="I6" s="338">
        <v>16</v>
      </c>
      <c r="J6" s="62">
        <v>22</v>
      </c>
      <c r="K6" s="339">
        <v>22</v>
      </c>
      <c r="L6" s="339">
        <v>18</v>
      </c>
      <c r="M6" s="74">
        <v>22</v>
      </c>
      <c r="N6" s="341">
        <v>22</v>
      </c>
      <c r="O6" s="341">
        <v>20</v>
      </c>
      <c r="P6" s="62">
        <v>22</v>
      </c>
      <c r="Q6" s="341">
        <v>22</v>
      </c>
      <c r="R6" s="75">
        <v>25</v>
      </c>
      <c r="S6" s="74">
        <v>25</v>
      </c>
      <c r="T6" s="341">
        <v>25</v>
      </c>
      <c r="U6" s="75">
        <v>25</v>
      </c>
      <c r="V6" s="76"/>
      <c r="W6" s="77"/>
      <c r="X6" s="77"/>
      <c r="Y6" s="28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  <c r="IO6" s="268"/>
      <c r="IP6" s="268"/>
      <c r="IQ6" s="268"/>
      <c r="IR6" s="268"/>
      <c r="IS6" s="268"/>
      <c r="IT6" s="268"/>
      <c r="IU6" s="268"/>
      <c r="IV6" s="268"/>
    </row>
    <row r="7" spans="1:30" s="269" customFormat="1" ht="12.75">
      <c r="A7" s="50">
        <v>2</v>
      </c>
      <c r="B7" s="142">
        <v>293</v>
      </c>
      <c r="C7" s="124" t="s">
        <v>20</v>
      </c>
      <c r="D7" s="124" t="s">
        <v>246</v>
      </c>
      <c r="E7" s="55" t="s">
        <v>6</v>
      </c>
      <c r="F7" s="43">
        <f t="shared" si="0"/>
        <v>289</v>
      </c>
      <c r="G7" s="58">
        <v>18</v>
      </c>
      <c r="H7" s="68">
        <v>20</v>
      </c>
      <c r="I7" s="19">
        <v>20</v>
      </c>
      <c r="J7" s="58">
        <v>20</v>
      </c>
      <c r="K7" s="19">
        <v>18</v>
      </c>
      <c r="L7" s="64">
        <v>22</v>
      </c>
      <c r="M7" s="79">
        <v>20</v>
      </c>
      <c r="N7" s="68">
        <v>20</v>
      </c>
      <c r="O7" s="68">
        <v>22</v>
      </c>
      <c r="P7" s="79">
        <v>20</v>
      </c>
      <c r="Q7" s="19">
        <v>20</v>
      </c>
      <c r="R7" s="64">
        <v>13</v>
      </c>
      <c r="S7" s="79">
        <v>20</v>
      </c>
      <c r="T7" s="68">
        <v>20</v>
      </c>
      <c r="U7" s="80">
        <v>16</v>
      </c>
      <c r="V7" s="79"/>
      <c r="W7" s="68"/>
      <c r="X7" s="68"/>
      <c r="Y7" s="287"/>
      <c r="Z7" s="267"/>
      <c r="AA7" s="267"/>
      <c r="AB7" s="267"/>
      <c r="AC7" s="267"/>
      <c r="AD7" s="267"/>
    </row>
    <row r="8" spans="1:256" s="268" customFormat="1" ht="12.75">
      <c r="A8" s="50">
        <f aca="true" t="shared" si="1" ref="A8:A15">+A7+1</f>
        <v>3</v>
      </c>
      <c r="B8" s="124">
        <v>260</v>
      </c>
      <c r="C8" s="124" t="s">
        <v>20</v>
      </c>
      <c r="D8" s="124" t="s">
        <v>146</v>
      </c>
      <c r="E8" s="98" t="s">
        <v>6</v>
      </c>
      <c r="F8" s="43">
        <f t="shared" si="0"/>
        <v>219</v>
      </c>
      <c r="G8" s="123">
        <v>15</v>
      </c>
      <c r="H8" s="19">
        <v>18</v>
      </c>
      <c r="I8" s="124">
        <v>15</v>
      </c>
      <c r="J8" s="58">
        <v>11</v>
      </c>
      <c r="K8" s="19">
        <v>14</v>
      </c>
      <c r="L8" s="64">
        <v>13</v>
      </c>
      <c r="M8" s="79">
        <v>14</v>
      </c>
      <c r="N8" s="68">
        <v>14</v>
      </c>
      <c r="O8" s="68">
        <v>15</v>
      </c>
      <c r="P8" s="79">
        <v>11</v>
      </c>
      <c r="Q8" s="68">
        <v>11</v>
      </c>
      <c r="R8" s="80">
        <v>14</v>
      </c>
      <c r="S8" s="79">
        <v>18</v>
      </c>
      <c r="T8" s="68">
        <v>18</v>
      </c>
      <c r="U8" s="80">
        <v>18</v>
      </c>
      <c r="V8" s="79"/>
      <c r="W8" s="68"/>
      <c r="X8" s="68"/>
      <c r="Y8" s="74"/>
      <c r="Z8" s="267"/>
      <c r="AA8" s="267"/>
      <c r="AB8" s="267"/>
      <c r="AC8" s="267"/>
      <c r="AD8" s="267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69"/>
      <c r="FI8" s="269"/>
      <c r="FJ8" s="269"/>
      <c r="FK8" s="269"/>
      <c r="FL8" s="269"/>
      <c r="FM8" s="269"/>
      <c r="FN8" s="269"/>
      <c r="FO8" s="269"/>
      <c r="FP8" s="269"/>
      <c r="FQ8" s="269"/>
      <c r="FR8" s="269"/>
      <c r="FS8" s="269"/>
      <c r="FT8" s="269"/>
      <c r="FU8" s="269"/>
      <c r="FV8" s="269"/>
      <c r="FW8" s="269"/>
      <c r="FX8" s="269"/>
      <c r="FY8" s="269"/>
      <c r="FZ8" s="269"/>
      <c r="GA8" s="269"/>
      <c r="GB8" s="269"/>
      <c r="GC8" s="269"/>
      <c r="GD8" s="269"/>
      <c r="GE8" s="269"/>
      <c r="GF8" s="269"/>
      <c r="GG8" s="269"/>
      <c r="GH8" s="269"/>
      <c r="GI8" s="269"/>
      <c r="GJ8" s="269"/>
      <c r="GK8" s="269"/>
      <c r="GL8" s="269"/>
      <c r="GM8" s="269"/>
      <c r="GN8" s="269"/>
      <c r="GO8" s="269"/>
      <c r="GP8" s="269"/>
      <c r="GQ8" s="269"/>
      <c r="GR8" s="269"/>
      <c r="GS8" s="269"/>
      <c r="GT8" s="269"/>
      <c r="GU8" s="269"/>
      <c r="GV8" s="269"/>
      <c r="GW8" s="269"/>
      <c r="GX8" s="269"/>
      <c r="GY8" s="269"/>
      <c r="GZ8" s="269"/>
      <c r="HA8" s="269"/>
      <c r="HB8" s="269"/>
      <c r="HC8" s="269"/>
      <c r="HD8" s="269"/>
      <c r="HE8" s="269"/>
      <c r="HF8" s="269"/>
      <c r="HG8" s="269"/>
      <c r="HH8" s="269"/>
      <c r="HI8" s="269"/>
      <c r="HJ8" s="269"/>
      <c r="HK8" s="269"/>
      <c r="HL8" s="269"/>
      <c r="HM8" s="269"/>
      <c r="HN8" s="269"/>
      <c r="HO8" s="269"/>
      <c r="HP8" s="269"/>
      <c r="HQ8" s="269"/>
      <c r="HR8" s="269"/>
      <c r="HS8" s="269"/>
      <c r="HT8" s="269"/>
      <c r="HU8" s="269"/>
      <c r="HV8" s="269"/>
      <c r="HW8" s="269"/>
      <c r="HX8" s="269"/>
      <c r="HY8" s="269"/>
      <c r="HZ8" s="269"/>
      <c r="IA8" s="269"/>
      <c r="IB8" s="269"/>
      <c r="IC8" s="269"/>
      <c r="ID8" s="269"/>
      <c r="IE8" s="269"/>
      <c r="IF8" s="269"/>
      <c r="IG8" s="269"/>
      <c r="IH8" s="269"/>
      <c r="II8" s="269"/>
      <c r="IJ8" s="269"/>
      <c r="IK8" s="269"/>
      <c r="IL8" s="269"/>
      <c r="IM8" s="269"/>
      <c r="IN8" s="269"/>
      <c r="IO8" s="269"/>
      <c r="IP8" s="269"/>
      <c r="IQ8" s="269"/>
      <c r="IR8" s="269"/>
      <c r="IS8" s="269"/>
      <c r="IT8" s="269"/>
      <c r="IU8" s="269"/>
      <c r="IV8" s="269"/>
    </row>
    <row r="9" spans="1:163" s="268" customFormat="1" ht="12.75">
      <c r="A9" s="50">
        <f t="shared" si="1"/>
        <v>4</v>
      </c>
      <c r="B9" s="142">
        <v>46</v>
      </c>
      <c r="C9" s="124" t="s">
        <v>283</v>
      </c>
      <c r="D9" s="124" t="s">
        <v>282</v>
      </c>
      <c r="E9" s="98" t="s">
        <v>6</v>
      </c>
      <c r="F9" s="43">
        <f t="shared" si="0"/>
        <v>215</v>
      </c>
      <c r="G9" s="58">
        <v>16</v>
      </c>
      <c r="H9" s="19">
        <v>22</v>
      </c>
      <c r="I9" s="19">
        <v>18</v>
      </c>
      <c r="J9" s="58">
        <v>10</v>
      </c>
      <c r="K9" s="19">
        <v>8</v>
      </c>
      <c r="L9" s="64">
        <v>5</v>
      </c>
      <c r="M9" s="79">
        <v>16</v>
      </c>
      <c r="N9" s="68">
        <v>15</v>
      </c>
      <c r="O9" s="68">
        <v>18</v>
      </c>
      <c r="P9" s="79">
        <v>4</v>
      </c>
      <c r="Q9" s="68">
        <v>7</v>
      </c>
      <c r="R9" s="80">
        <v>10</v>
      </c>
      <c r="S9" s="79">
        <v>22</v>
      </c>
      <c r="T9" s="68">
        <v>22</v>
      </c>
      <c r="U9" s="80">
        <v>22</v>
      </c>
      <c r="V9" s="79"/>
      <c r="W9" s="68"/>
      <c r="X9" s="68"/>
      <c r="Y9" s="74"/>
      <c r="Z9" s="267"/>
      <c r="AA9" s="267"/>
      <c r="AB9" s="267"/>
      <c r="AC9" s="267"/>
      <c r="AD9" s="267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</row>
    <row r="10" spans="1:163" s="268" customFormat="1" ht="13.5" thickBot="1">
      <c r="A10" s="51">
        <f t="shared" si="1"/>
        <v>5</v>
      </c>
      <c r="B10" s="13">
        <v>430</v>
      </c>
      <c r="C10" s="13" t="s">
        <v>129</v>
      </c>
      <c r="D10" s="13" t="s">
        <v>239</v>
      </c>
      <c r="E10" s="104" t="s">
        <v>6</v>
      </c>
      <c r="F10" s="45">
        <f t="shared" si="0"/>
        <v>214</v>
      </c>
      <c r="G10" s="59">
        <v>13</v>
      </c>
      <c r="H10" s="20">
        <v>15</v>
      </c>
      <c r="I10" s="20">
        <v>14</v>
      </c>
      <c r="J10" s="59">
        <v>16</v>
      </c>
      <c r="K10" s="20">
        <v>6</v>
      </c>
      <c r="L10" s="65">
        <v>11</v>
      </c>
      <c r="M10" s="81">
        <v>13</v>
      </c>
      <c r="N10" s="70">
        <v>12</v>
      </c>
      <c r="O10" s="70">
        <v>13</v>
      </c>
      <c r="P10" s="81">
        <v>13</v>
      </c>
      <c r="Q10" s="70">
        <v>18</v>
      </c>
      <c r="R10" s="84">
        <v>18</v>
      </c>
      <c r="S10" s="82">
        <v>16</v>
      </c>
      <c r="T10" s="71">
        <v>16</v>
      </c>
      <c r="U10" s="83">
        <v>20</v>
      </c>
      <c r="V10" s="81"/>
      <c r="W10" s="70"/>
      <c r="X10" s="70"/>
      <c r="Y10" s="74"/>
      <c r="Z10" s="267"/>
      <c r="AA10" s="267"/>
      <c r="AB10" s="267"/>
      <c r="AC10" s="267"/>
      <c r="AD10" s="267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</row>
    <row r="11" spans="1:171" s="268" customFormat="1" ht="12.75">
      <c r="A11" s="49">
        <f t="shared" si="1"/>
        <v>6</v>
      </c>
      <c r="B11" s="17">
        <v>329</v>
      </c>
      <c r="C11" s="134" t="s">
        <v>16</v>
      </c>
      <c r="D11" s="134" t="s">
        <v>222</v>
      </c>
      <c r="E11" s="57" t="s">
        <v>6</v>
      </c>
      <c r="F11" s="53">
        <f t="shared" si="0"/>
        <v>209</v>
      </c>
      <c r="G11" s="60">
        <v>20</v>
      </c>
      <c r="H11" s="61">
        <v>12</v>
      </c>
      <c r="I11" s="61">
        <v>22</v>
      </c>
      <c r="J11" s="60">
        <v>14</v>
      </c>
      <c r="K11" s="61">
        <v>16</v>
      </c>
      <c r="L11" s="66">
        <v>20</v>
      </c>
      <c r="M11" s="86">
        <v>25</v>
      </c>
      <c r="N11" s="85">
        <v>18</v>
      </c>
      <c r="O11" s="85">
        <v>16</v>
      </c>
      <c r="P11" s="86">
        <v>14</v>
      </c>
      <c r="Q11" s="85">
        <v>12</v>
      </c>
      <c r="R11" s="87">
        <v>20</v>
      </c>
      <c r="S11" s="88"/>
      <c r="T11" s="72"/>
      <c r="U11" s="89"/>
      <c r="V11" s="88"/>
      <c r="W11" s="72"/>
      <c r="X11" s="72"/>
      <c r="Y11" s="74"/>
      <c r="Z11" s="267"/>
      <c r="AA11" s="267"/>
      <c r="AB11" s="267"/>
      <c r="AC11" s="267"/>
      <c r="AD11" s="267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3"/>
      <c r="FI11" s="273"/>
      <c r="FJ11" s="273"/>
      <c r="FK11" s="273"/>
      <c r="FL11" s="273"/>
      <c r="FM11" s="273"/>
      <c r="FN11" s="273"/>
      <c r="FO11" s="273"/>
    </row>
    <row r="12" spans="1:163" s="268" customFormat="1" ht="12.75">
      <c r="A12" s="50">
        <f t="shared" si="1"/>
        <v>7</v>
      </c>
      <c r="B12" s="124">
        <v>518</v>
      </c>
      <c r="C12" s="124" t="s">
        <v>139</v>
      </c>
      <c r="D12" s="124" t="s">
        <v>178</v>
      </c>
      <c r="E12" s="98" t="s">
        <v>6</v>
      </c>
      <c r="F12" s="43">
        <f t="shared" si="0"/>
        <v>207</v>
      </c>
      <c r="G12" s="58">
        <v>25</v>
      </c>
      <c r="H12" s="19">
        <v>14</v>
      </c>
      <c r="I12" s="19">
        <v>25</v>
      </c>
      <c r="J12" s="58">
        <v>25</v>
      </c>
      <c r="K12" s="19">
        <v>25</v>
      </c>
      <c r="L12" s="64">
        <v>25</v>
      </c>
      <c r="M12" s="79">
        <v>18</v>
      </c>
      <c r="N12" s="68">
        <v>25</v>
      </c>
      <c r="O12" s="68">
        <v>25</v>
      </c>
      <c r="P12" s="79"/>
      <c r="Q12" s="68"/>
      <c r="R12" s="80"/>
      <c r="S12" s="79"/>
      <c r="T12" s="68"/>
      <c r="U12" s="80"/>
      <c r="V12" s="79"/>
      <c r="W12" s="68"/>
      <c r="X12" s="68"/>
      <c r="Y12" s="74"/>
      <c r="Z12" s="267"/>
      <c r="AA12" s="267"/>
      <c r="AB12" s="267"/>
      <c r="AC12" s="267"/>
      <c r="AD12" s="267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</row>
    <row r="13" spans="1:163" s="268" customFormat="1" ht="12.75">
      <c r="A13" s="50">
        <f t="shared" si="1"/>
        <v>8</v>
      </c>
      <c r="B13" s="12">
        <v>777</v>
      </c>
      <c r="C13" s="124" t="s">
        <v>335</v>
      </c>
      <c r="D13" s="124" t="s">
        <v>334</v>
      </c>
      <c r="E13" s="98" t="s">
        <v>6</v>
      </c>
      <c r="F13" s="43">
        <f t="shared" si="0"/>
        <v>123</v>
      </c>
      <c r="G13" s="58"/>
      <c r="H13" s="19"/>
      <c r="I13" s="19"/>
      <c r="J13" s="58">
        <v>13</v>
      </c>
      <c r="K13" s="19">
        <v>10</v>
      </c>
      <c r="L13" s="64">
        <v>8</v>
      </c>
      <c r="M13" s="79">
        <v>10</v>
      </c>
      <c r="N13" s="68">
        <v>11</v>
      </c>
      <c r="O13" s="68">
        <v>11</v>
      </c>
      <c r="P13" s="79">
        <v>18</v>
      </c>
      <c r="Q13" s="68">
        <v>14</v>
      </c>
      <c r="R13" s="80">
        <v>15</v>
      </c>
      <c r="S13" s="79">
        <v>0</v>
      </c>
      <c r="T13" s="68">
        <v>13</v>
      </c>
      <c r="U13" s="80">
        <v>0</v>
      </c>
      <c r="V13" s="79"/>
      <c r="W13" s="68"/>
      <c r="X13" s="68"/>
      <c r="Y13" s="74"/>
      <c r="Z13" s="267"/>
      <c r="AA13" s="267"/>
      <c r="AB13" s="267"/>
      <c r="AC13" s="267"/>
      <c r="AD13" s="267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</row>
    <row r="14" spans="1:163" s="268" customFormat="1" ht="12.75">
      <c r="A14" s="50">
        <f t="shared" si="1"/>
        <v>9</v>
      </c>
      <c r="B14" s="12">
        <v>444</v>
      </c>
      <c r="C14" s="124" t="s">
        <v>110</v>
      </c>
      <c r="D14" s="124" t="s">
        <v>237</v>
      </c>
      <c r="E14" s="98" t="s">
        <v>6</v>
      </c>
      <c r="F14" s="43">
        <f t="shared" si="0"/>
        <v>123</v>
      </c>
      <c r="G14" s="79">
        <v>11</v>
      </c>
      <c r="H14" s="19">
        <v>10</v>
      </c>
      <c r="I14" s="19">
        <v>13</v>
      </c>
      <c r="J14" s="58">
        <v>7</v>
      </c>
      <c r="K14" s="19">
        <v>11</v>
      </c>
      <c r="L14" s="64">
        <v>9</v>
      </c>
      <c r="M14" s="79">
        <v>9</v>
      </c>
      <c r="N14" s="68">
        <v>8</v>
      </c>
      <c r="O14" s="68">
        <v>8</v>
      </c>
      <c r="P14" s="79">
        <v>12</v>
      </c>
      <c r="Q14" s="68">
        <v>13</v>
      </c>
      <c r="R14" s="80">
        <v>12</v>
      </c>
      <c r="S14" s="79"/>
      <c r="T14" s="68"/>
      <c r="U14" s="80"/>
      <c r="V14" s="79"/>
      <c r="W14" s="68"/>
      <c r="X14" s="68"/>
      <c r="Y14" s="74"/>
      <c r="Z14" s="267"/>
      <c r="AA14" s="267"/>
      <c r="AB14" s="267"/>
      <c r="AC14" s="267"/>
      <c r="AD14" s="267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</row>
    <row r="15" spans="1:163" s="268" customFormat="1" ht="13.5" thickBot="1">
      <c r="A15" s="51">
        <f t="shared" si="1"/>
        <v>10</v>
      </c>
      <c r="B15" s="13">
        <v>357</v>
      </c>
      <c r="C15" s="106" t="s">
        <v>58</v>
      </c>
      <c r="D15" s="106" t="s">
        <v>285</v>
      </c>
      <c r="E15" s="104" t="s">
        <v>6</v>
      </c>
      <c r="F15" s="45">
        <f t="shared" si="0"/>
        <v>95</v>
      </c>
      <c r="G15" s="105">
        <v>6</v>
      </c>
      <c r="H15" s="20">
        <v>4</v>
      </c>
      <c r="I15" s="20">
        <v>11</v>
      </c>
      <c r="J15" s="59">
        <v>6</v>
      </c>
      <c r="K15" s="20">
        <v>5</v>
      </c>
      <c r="L15" s="65">
        <v>6</v>
      </c>
      <c r="M15" s="81">
        <v>6</v>
      </c>
      <c r="N15" s="70">
        <v>7</v>
      </c>
      <c r="O15" s="70">
        <v>9</v>
      </c>
      <c r="P15" s="81"/>
      <c r="Q15" s="70"/>
      <c r="R15" s="84"/>
      <c r="S15" s="81">
        <v>12</v>
      </c>
      <c r="T15" s="70">
        <v>11</v>
      </c>
      <c r="U15" s="84">
        <v>12</v>
      </c>
      <c r="V15" s="81"/>
      <c r="W15" s="70"/>
      <c r="X15" s="70"/>
      <c r="Y15" s="74"/>
      <c r="Z15" s="267"/>
      <c r="AA15" s="267"/>
      <c r="AB15" s="267"/>
      <c r="AC15" s="267"/>
      <c r="AD15" s="267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</row>
    <row r="16" spans="1:163" s="268" customFormat="1" ht="12.75">
      <c r="A16" s="49">
        <f aca="true" t="shared" si="2" ref="A16:A41">+A15+1</f>
        <v>11</v>
      </c>
      <c r="B16" s="328">
        <v>265</v>
      </c>
      <c r="C16" s="134" t="s">
        <v>397</v>
      </c>
      <c r="D16" s="134" t="s">
        <v>398</v>
      </c>
      <c r="E16" s="103" t="s">
        <v>6</v>
      </c>
      <c r="F16" s="53">
        <f t="shared" si="0"/>
        <v>85</v>
      </c>
      <c r="G16" s="60"/>
      <c r="H16" s="61"/>
      <c r="I16" s="61"/>
      <c r="J16" s="60"/>
      <c r="K16" s="61"/>
      <c r="L16" s="66"/>
      <c r="M16" s="86"/>
      <c r="N16" s="85"/>
      <c r="O16" s="85"/>
      <c r="P16" s="60">
        <v>8</v>
      </c>
      <c r="Q16" s="61">
        <v>16</v>
      </c>
      <c r="R16" s="66">
        <v>16</v>
      </c>
      <c r="S16" s="86">
        <v>15</v>
      </c>
      <c r="T16" s="85">
        <v>15</v>
      </c>
      <c r="U16" s="87">
        <v>15</v>
      </c>
      <c r="V16" s="88"/>
      <c r="W16" s="72"/>
      <c r="X16" s="72"/>
      <c r="Y16" s="74"/>
      <c r="Z16" s="267"/>
      <c r="AA16" s="267"/>
      <c r="AB16" s="267"/>
      <c r="AC16" s="267"/>
      <c r="AD16" s="267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</row>
    <row r="17" spans="1:163" s="268" customFormat="1" ht="12.75">
      <c r="A17" s="50">
        <f t="shared" si="2"/>
        <v>12</v>
      </c>
      <c r="B17" s="142">
        <v>179</v>
      </c>
      <c r="C17" s="124" t="s">
        <v>151</v>
      </c>
      <c r="D17" s="124" t="s">
        <v>140</v>
      </c>
      <c r="E17" s="55" t="s">
        <v>6</v>
      </c>
      <c r="F17" s="43">
        <f t="shared" si="0"/>
        <v>77</v>
      </c>
      <c r="G17" s="58">
        <v>12</v>
      </c>
      <c r="H17" s="19">
        <v>13</v>
      </c>
      <c r="I17" s="19">
        <v>10</v>
      </c>
      <c r="J17" s="58">
        <v>15</v>
      </c>
      <c r="K17" s="19">
        <v>15</v>
      </c>
      <c r="L17" s="64">
        <v>12</v>
      </c>
      <c r="M17" s="79"/>
      <c r="N17" s="68"/>
      <c r="O17" s="68"/>
      <c r="P17" s="79"/>
      <c r="Q17" s="68"/>
      <c r="R17" s="80"/>
      <c r="S17" s="79"/>
      <c r="T17" s="68"/>
      <c r="U17" s="80"/>
      <c r="V17" s="79"/>
      <c r="W17" s="68"/>
      <c r="X17" s="68"/>
      <c r="Y17" s="74"/>
      <c r="Z17" s="267"/>
      <c r="AA17" s="267"/>
      <c r="AB17" s="267"/>
      <c r="AC17" s="267"/>
      <c r="AD17" s="267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</row>
    <row r="18" spans="1:171" s="268" customFormat="1" ht="12.75">
      <c r="A18" s="50">
        <f t="shared" si="2"/>
        <v>13</v>
      </c>
      <c r="B18" s="124">
        <v>324</v>
      </c>
      <c r="C18" s="124" t="s">
        <v>390</v>
      </c>
      <c r="D18" s="124" t="s">
        <v>19</v>
      </c>
      <c r="E18" s="98" t="s">
        <v>6</v>
      </c>
      <c r="F18" s="43">
        <f t="shared" si="0"/>
        <v>72</v>
      </c>
      <c r="G18" s="58"/>
      <c r="H18" s="19"/>
      <c r="I18" s="19"/>
      <c r="J18" s="58"/>
      <c r="K18" s="19"/>
      <c r="L18" s="64"/>
      <c r="M18" s="79"/>
      <c r="N18" s="68"/>
      <c r="O18" s="68"/>
      <c r="P18" s="79">
        <v>25</v>
      </c>
      <c r="Q18" s="68">
        <v>25</v>
      </c>
      <c r="R18" s="80">
        <v>22</v>
      </c>
      <c r="S18" s="79"/>
      <c r="T18" s="68"/>
      <c r="U18" s="80"/>
      <c r="V18" s="79"/>
      <c r="W18" s="68"/>
      <c r="X18" s="68"/>
      <c r="Y18" s="74"/>
      <c r="Z18" s="267"/>
      <c r="AA18" s="267"/>
      <c r="AB18" s="267"/>
      <c r="AC18" s="267"/>
      <c r="AD18" s="267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3"/>
      <c r="FI18" s="273"/>
      <c r="FJ18" s="273"/>
      <c r="FK18" s="273"/>
      <c r="FL18" s="273"/>
      <c r="FM18" s="273"/>
      <c r="FN18" s="273"/>
      <c r="FO18" s="273"/>
    </row>
    <row r="19" spans="1:163" s="268" customFormat="1" ht="12.75">
      <c r="A19" s="50">
        <f t="shared" si="2"/>
        <v>14</v>
      </c>
      <c r="B19" s="12">
        <v>328</v>
      </c>
      <c r="C19" s="124" t="s">
        <v>137</v>
      </c>
      <c r="D19" s="124" t="s">
        <v>254</v>
      </c>
      <c r="E19" s="98" t="s">
        <v>6</v>
      </c>
      <c r="F19" s="43">
        <f t="shared" si="0"/>
        <v>72</v>
      </c>
      <c r="G19" s="58">
        <v>5</v>
      </c>
      <c r="H19" s="19">
        <v>3</v>
      </c>
      <c r="I19" s="19">
        <v>4</v>
      </c>
      <c r="J19" s="58">
        <v>2</v>
      </c>
      <c r="K19" s="19">
        <v>2</v>
      </c>
      <c r="L19" s="64">
        <v>3</v>
      </c>
      <c r="M19" s="79"/>
      <c r="N19" s="68"/>
      <c r="O19" s="68"/>
      <c r="P19" s="79">
        <v>7</v>
      </c>
      <c r="Q19" s="68">
        <v>6</v>
      </c>
      <c r="R19" s="80">
        <v>6</v>
      </c>
      <c r="S19" s="79">
        <v>14</v>
      </c>
      <c r="T19" s="68">
        <v>10</v>
      </c>
      <c r="U19" s="80">
        <v>10</v>
      </c>
      <c r="V19" s="79"/>
      <c r="W19" s="68"/>
      <c r="X19" s="68"/>
      <c r="Y19" s="74"/>
      <c r="Z19" s="267"/>
      <c r="AA19" s="267"/>
      <c r="AB19" s="267"/>
      <c r="AC19" s="267"/>
      <c r="AD19" s="267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</row>
    <row r="20" spans="1:163" s="268" customFormat="1" ht="13.5" thickBot="1">
      <c r="A20" s="51">
        <f t="shared" si="2"/>
        <v>15</v>
      </c>
      <c r="B20" s="13">
        <v>426</v>
      </c>
      <c r="C20" s="106" t="s">
        <v>167</v>
      </c>
      <c r="D20" s="106" t="s">
        <v>287</v>
      </c>
      <c r="E20" s="104" t="s">
        <v>6</v>
      </c>
      <c r="F20" s="45">
        <f t="shared" si="0"/>
        <v>58</v>
      </c>
      <c r="G20" s="59">
        <v>14</v>
      </c>
      <c r="H20" s="106">
        <v>16</v>
      </c>
      <c r="I20" s="20">
        <v>0</v>
      </c>
      <c r="J20" s="59">
        <v>0</v>
      </c>
      <c r="K20" s="20">
        <v>13</v>
      </c>
      <c r="L20" s="65">
        <v>15</v>
      </c>
      <c r="M20" s="82"/>
      <c r="N20" s="71"/>
      <c r="O20" s="71"/>
      <c r="P20" s="82"/>
      <c r="Q20" s="71"/>
      <c r="R20" s="83"/>
      <c r="S20" s="82"/>
      <c r="T20" s="71"/>
      <c r="U20" s="83"/>
      <c r="V20" s="81"/>
      <c r="W20" s="70"/>
      <c r="X20" s="70"/>
      <c r="Y20" s="74"/>
      <c r="Z20" s="267"/>
      <c r="AA20" s="267"/>
      <c r="AB20" s="267"/>
      <c r="AC20" s="267"/>
      <c r="AD20" s="267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</row>
    <row r="21" spans="1:163" s="268" customFormat="1" ht="12.75">
      <c r="A21" s="49">
        <f t="shared" si="2"/>
        <v>16</v>
      </c>
      <c r="B21" s="17">
        <v>548</v>
      </c>
      <c r="C21" s="134" t="s">
        <v>43</v>
      </c>
      <c r="D21" s="134" t="s">
        <v>134</v>
      </c>
      <c r="E21" s="57" t="s">
        <v>6</v>
      </c>
      <c r="F21" s="53">
        <f t="shared" si="0"/>
        <v>56</v>
      </c>
      <c r="G21" s="60"/>
      <c r="H21" s="61"/>
      <c r="I21" s="61"/>
      <c r="J21" s="60">
        <v>12</v>
      </c>
      <c r="K21" s="61">
        <v>7</v>
      </c>
      <c r="L21" s="66">
        <v>10</v>
      </c>
      <c r="M21" s="156"/>
      <c r="N21" s="131"/>
      <c r="O21" s="131"/>
      <c r="P21" s="88"/>
      <c r="Q21" s="72"/>
      <c r="R21" s="89"/>
      <c r="S21" s="88">
        <v>0</v>
      </c>
      <c r="T21" s="72">
        <v>14</v>
      </c>
      <c r="U21" s="89">
        <v>13</v>
      </c>
      <c r="V21" s="88"/>
      <c r="W21" s="72"/>
      <c r="X21" s="72"/>
      <c r="Y21" s="74"/>
      <c r="Z21" s="267"/>
      <c r="AA21" s="267"/>
      <c r="AB21" s="267"/>
      <c r="AC21" s="267"/>
      <c r="AD21" s="267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</row>
    <row r="22" spans="1:163" s="268" customFormat="1" ht="12.75">
      <c r="A22" s="50">
        <f t="shared" si="2"/>
        <v>17</v>
      </c>
      <c r="B22" s="12">
        <v>264</v>
      </c>
      <c r="C22" s="12" t="s">
        <v>329</v>
      </c>
      <c r="D22" s="12" t="s">
        <v>118</v>
      </c>
      <c r="E22" s="98" t="s">
        <v>6</v>
      </c>
      <c r="F22" s="43">
        <f t="shared" si="0"/>
        <v>54</v>
      </c>
      <c r="G22" s="58"/>
      <c r="H22" s="124"/>
      <c r="I22" s="19"/>
      <c r="J22" s="58">
        <v>18</v>
      </c>
      <c r="K22" s="19">
        <v>20</v>
      </c>
      <c r="L22" s="64">
        <v>16</v>
      </c>
      <c r="M22" s="79"/>
      <c r="N22" s="68"/>
      <c r="O22" s="68"/>
      <c r="P22" s="79"/>
      <c r="Q22" s="68"/>
      <c r="R22" s="80"/>
      <c r="S22" s="79"/>
      <c r="T22" s="68"/>
      <c r="U22" s="80"/>
      <c r="V22" s="79"/>
      <c r="W22" s="68"/>
      <c r="X22" s="68"/>
      <c r="Y22" s="74"/>
      <c r="Z22" s="267"/>
      <c r="AA22" s="267"/>
      <c r="AB22" s="267"/>
      <c r="AC22" s="267"/>
      <c r="AD22" s="267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</row>
    <row r="23" spans="1:163" s="268" customFormat="1" ht="12.75">
      <c r="A23" s="50">
        <f t="shared" si="2"/>
        <v>18</v>
      </c>
      <c r="B23" s="12">
        <v>258</v>
      </c>
      <c r="C23" s="12" t="s">
        <v>231</v>
      </c>
      <c r="D23" s="12" t="s">
        <v>230</v>
      </c>
      <c r="E23" s="55" t="s">
        <v>6</v>
      </c>
      <c r="F23" s="43">
        <f t="shared" si="0"/>
        <v>50</v>
      </c>
      <c r="G23" s="123">
        <v>9</v>
      </c>
      <c r="H23" s="19">
        <v>6</v>
      </c>
      <c r="I23" s="124">
        <v>7</v>
      </c>
      <c r="J23" s="58"/>
      <c r="K23" s="19"/>
      <c r="L23" s="64"/>
      <c r="M23" s="79"/>
      <c r="N23" s="68"/>
      <c r="O23" s="68"/>
      <c r="P23" s="79"/>
      <c r="Q23" s="68"/>
      <c r="R23" s="80"/>
      <c r="S23" s="79">
        <v>11</v>
      </c>
      <c r="T23" s="68">
        <v>8</v>
      </c>
      <c r="U23" s="80">
        <v>9</v>
      </c>
      <c r="V23" s="79"/>
      <c r="W23" s="68"/>
      <c r="X23" s="68"/>
      <c r="Y23" s="74"/>
      <c r="Z23" s="267"/>
      <c r="AA23" s="267"/>
      <c r="AB23" s="267"/>
      <c r="AC23" s="267"/>
      <c r="AD23" s="267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0"/>
      <c r="FF23" s="270"/>
      <c r="FG23" s="270"/>
    </row>
    <row r="24" spans="1:163" s="268" customFormat="1" ht="12.75">
      <c r="A24" s="50">
        <f t="shared" si="2"/>
        <v>19</v>
      </c>
      <c r="B24" s="142">
        <v>621</v>
      </c>
      <c r="C24" s="124" t="s">
        <v>58</v>
      </c>
      <c r="D24" s="124" t="s">
        <v>395</v>
      </c>
      <c r="E24" s="98" t="s">
        <v>6</v>
      </c>
      <c r="F24" s="43">
        <f t="shared" si="0"/>
        <v>50</v>
      </c>
      <c r="G24" s="58"/>
      <c r="H24" s="19"/>
      <c r="I24" s="19"/>
      <c r="J24" s="58"/>
      <c r="K24" s="19"/>
      <c r="L24" s="64"/>
      <c r="M24" s="79"/>
      <c r="N24" s="68"/>
      <c r="O24" s="68"/>
      <c r="P24" s="58">
        <v>15</v>
      </c>
      <c r="Q24" s="19">
        <v>0</v>
      </c>
      <c r="R24" s="64">
        <v>9</v>
      </c>
      <c r="S24" s="79">
        <v>0</v>
      </c>
      <c r="T24" s="68">
        <v>12</v>
      </c>
      <c r="U24" s="80">
        <v>14</v>
      </c>
      <c r="V24" s="79"/>
      <c r="W24" s="68"/>
      <c r="X24" s="68"/>
      <c r="Y24" s="74"/>
      <c r="Z24" s="267"/>
      <c r="AA24" s="267"/>
      <c r="AB24" s="267"/>
      <c r="AC24" s="267"/>
      <c r="AD24" s="267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0"/>
      <c r="FG24" s="270"/>
    </row>
    <row r="25" spans="1:163" s="268" customFormat="1" ht="13.5" thickBot="1">
      <c r="A25" s="51">
        <f t="shared" si="2"/>
        <v>20</v>
      </c>
      <c r="B25" s="13">
        <v>307</v>
      </c>
      <c r="C25" s="106" t="s">
        <v>304</v>
      </c>
      <c r="D25" s="106" t="s">
        <v>368</v>
      </c>
      <c r="E25" s="104" t="s">
        <v>6</v>
      </c>
      <c r="F25" s="45">
        <f t="shared" si="0"/>
        <v>45</v>
      </c>
      <c r="G25" s="59"/>
      <c r="H25" s="20"/>
      <c r="I25" s="20"/>
      <c r="J25" s="59"/>
      <c r="K25" s="20"/>
      <c r="L25" s="65"/>
      <c r="M25" s="81">
        <v>15</v>
      </c>
      <c r="N25" s="70">
        <v>16</v>
      </c>
      <c r="O25" s="70">
        <v>14</v>
      </c>
      <c r="P25" s="81"/>
      <c r="Q25" s="70"/>
      <c r="R25" s="84"/>
      <c r="S25" s="81"/>
      <c r="T25" s="70"/>
      <c r="U25" s="84"/>
      <c r="V25" s="81"/>
      <c r="W25" s="70"/>
      <c r="X25" s="70"/>
      <c r="Y25" s="74"/>
      <c r="Z25" s="267"/>
      <c r="AA25" s="267"/>
      <c r="AB25" s="267"/>
      <c r="AC25" s="267"/>
      <c r="AD25" s="267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0"/>
    </row>
    <row r="26" spans="1:171" s="268" customFormat="1" ht="12.75">
      <c r="A26" s="49">
        <f t="shared" si="2"/>
        <v>21</v>
      </c>
      <c r="B26" s="17">
        <v>421</v>
      </c>
      <c r="C26" s="134" t="s">
        <v>200</v>
      </c>
      <c r="D26" s="134" t="s">
        <v>260</v>
      </c>
      <c r="E26" s="103" t="s">
        <v>6</v>
      </c>
      <c r="F26" s="53">
        <f t="shared" si="0"/>
        <v>39</v>
      </c>
      <c r="G26" s="60">
        <v>0</v>
      </c>
      <c r="H26" s="61">
        <v>11</v>
      </c>
      <c r="I26" s="61">
        <v>9</v>
      </c>
      <c r="J26" s="60"/>
      <c r="K26" s="61"/>
      <c r="L26" s="66"/>
      <c r="M26" s="60">
        <v>8</v>
      </c>
      <c r="N26" s="61">
        <v>9</v>
      </c>
      <c r="O26" s="61">
        <v>2</v>
      </c>
      <c r="P26" s="86"/>
      <c r="Q26" s="85"/>
      <c r="R26" s="87"/>
      <c r="S26" s="88"/>
      <c r="T26" s="72"/>
      <c r="U26" s="89"/>
      <c r="V26" s="88"/>
      <c r="W26" s="72"/>
      <c r="X26" s="72"/>
      <c r="Y26" s="74"/>
      <c r="Z26" s="267"/>
      <c r="AA26" s="267"/>
      <c r="AB26" s="267"/>
      <c r="AC26" s="267"/>
      <c r="AD26" s="267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3"/>
      <c r="FI26" s="273"/>
      <c r="FJ26" s="273"/>
      <c r="FK26" s="273"/>
      <c r="FL26" s="273"/>
      <c r="FM26" s="273"/>
      <c r="FN26" s="273"/>
      <c r="FO26" s="273"/>
    </row>
    <row r="27" spans="1:256" s="268" customFormat="1" ht="12.75">
      <c r="A27" s="50">
        <f t="shared" si="2"/>
        <v>22</v>
      </c>
      <c r="B27" s="12">
        <v>557</v>
      </c>
      <c r="C27" s="124" t="s">
        <v>17</v>
      </c>
      <c r="D27" s="124" t="s">
        <v>156</v>
      </c>
      <c r="E27" s="98" t="s">
        <v>6</v>
      </c>
      <c r="F27" s="43">
        <f t="shared" si="0"/>
        <v>39</v>
      </c>
      <c r="G27" s="58">
        <v>7</v>
      </c>
      <c r="H27" s="19">
        <v>7</v>
      </c>
      <c r="I27" s="19">
        <v>8</v>
      </c>
      <c r="J27" s="58">
        <v>5</v>
      </c>
      <c r="K27" s="19">
        <v>4</v>
      </c>
      <c r="L27" s="64">
        <v>0</v>
      </c>
      <c r="M27" s="79">
        <v>3</v>
      </c>
      <c r="N27" s="68">
        <v>5</v>
      </c>
      <c r="O27" s="68">
        <v>0</v>
      </c>
      <c r="P27" s="79"/>
      <c r="Q27" s="68"/>
      <c r="R27" s="80"/>
      <c r="S27" s="79"/>
      <c r="T27" s="68"/>
      <c r="U27" s="80"/>
      <c r="V27" s="79"/>
      <c r="W27" s="68"/>
      <c r="X27" s="68"/>
      <c r="Y27" s="74"/>
      <c r="Z27" s="267"/>
      <c r="AA27" s="267"/>
      <c r="AB27" s="267"/>
      <c r="AC27" s="267"/>
      <c r="AD27" s="267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P27" s="273"/>
      <c r="FQ27" s="273"/>
      <c r="FR27" s="273"/>
      <c r="FS27" s="273"/>
      <c r="FT27" s="273"/>
      <c r="FU27" s="273"/>
      <c r="FV27" s="273"/>
      <c r="FW27" s="273"/>
      <c r="FX27" s="273"/>
      <c r="FY27" s="273"/>
      <c r="FZ27" s="273"/>
      <c r="GA27" s="273"/>
      <c r="GB27" s="273"/>
      <c r="GC27" s="273"/>
      <c r="GD27" s="273"/>
      <c r="GE27" s="273"/>
      <c r="GF27" s="273"/>
      <c r="GG27" s="273"/>
      <c r="GH27" s="273"/>
      <c r="GI27" s="273"/>
      <c r="GJ27" s="273"/>
      <c r="GK27" s="273"/>
      <c r="GL27" s="273"/>
      <c r="GM27" s="273"/>
      <c r="GN27" s="273"/>
      <c r="GO27" s="273"/>
      <c r="GP27" s="273"/>
      <c r="GQ27" s="273"/>
      <c r="GR27" s="273"/>
      <c r="GS27" s="273"/>
      <c r="GT27" s="273"/>
      <c r="GU27" s="273"/>
      <c r="GV27" s="273"/>
      <c r="GW27" s="273"/>
      <c r="GX27" s="273"/>
      <c r="GY27" s="273"/>
      <c r="GZ27" s="273"/>
      <c r="HA27" s="273"/>
      <c r="HB27" s="273"/>
      <c r="HC27" s="273"/>
      <c r="HD27" s="273"/>
      <c r="HE27" s="273"/>
      <c r="HF27" s="273"/>
      <c r="HG27" s="273"/>
      <c r="HH27" s="273"/>
      <c r="HI27" s="273"/>
      <c r="HJ27" s="273"/>
      <c r="HK27" s="273"/>
      <c r="HL27" s="273"/>
      <c r="HM27" s="273"/>
      <c r="HN27" s="273"/>
      <c r="HO27" s="273"/>
      <c r="HP27" s="273"/>
      <c r="HQ27" s="273"/>
      <c r="HR27" s="273"/>
      <c r="HS27" s="273"/>
      <c r="HT27" s="273"/>
      <c r="HU27" s="273"/>
      <c r="HV27" s="273"/>
      <c r="HW27" s="273"/>
      <c r="HX27" s="273"/>
      <c r="HY27" s="273"/>
      <c r="HZ27" s="273"/>
      <c r="IA27" s="273"/>
      <c r="IB27" s="273"/>
      <c r="IC27" s="273"/>
      <c r="ID27" s="273"/>
      <c r="IE27" s="273"/>
      <c r="IF27" s="273"/>
      <c r="IG27" s="273"/>
      <c r="IH27" s="273"/>
      <c r="II27" s="273"/>
      <c r="IJ27" s="273"/>
      <c r="IK27" s="273"/>
      <c r="IL27" s="273"/>
      <c r="IM27" s="273"/>
      <c r="IN27" s="273"/>
      <c r="IO27" s="273"/>
      <c r="IP27" s="273"/>
      <c r="IQ27" s="273"/>
      <c r="IR27" s="273"/>
      <c r="IS27" s="273"/>
      <c r="IT27" s="273"/>
      <c r="IU27" s="273"/>
      <c r="IV27" s="273"/>
    </row>
    <row r="28" spans="1:163" s="268" customFormat="1" ht="12.75">
      <c r="A28" s="50">
        <f t="shared" si="2"/>
        <v>23</v>
      </c>
      <c r="B28" s="12">
        <v>95</v>
      </c>
      <c r="C28" s="124" t="s">
        <v>17</v>
      </c>
      <c r="D28" s="124" t="s">
        <v>369</v>
      </c>
      <c r="E28" s="98" t="s">
        <v>6</v>
      </c>
      <c r="F28" s="43">
        <f t="shared" si="0"/>
        <v>37</v>
      </c>
      <c r="G28" s="58"/>
      <c r="H28" s="19"/>
      <c r="I28" s="19"/>
      <c r="J28" s="58"/>
      <c r="K28" s="19"/>
      <c r="L28" s="64"/>
      <c r="M28" s="79">
        <v>12</v>
      </c>
      <c r="N28" s="68">
        <v>13</v>
      </c>
      <c r="O28" s="68">
        <v>12</v>
      </c>
      <c r="P28" s="79"/>
      <c r="Q28" s="68"/>
      <c r="R28" s="68"/>
      <c r="S28" s="79"/>
      <c r="T28" s="68"/>
      <c r="U28" s="80"/>
      <c r="V28" s="79"/>
      <c r="W28" s="68"/>
      <c r="X28" s="68"/>
      <c r="Y28" s="74"/>
      <c r="Z28" s="267"/>
      <c r="AA28" s="267"/>
      <c r="AB28" s="267"/>
      <c r="AC28" s="267"/>
      <c r="AD28" s="267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</row>
    <row r="29" spans="1:163" s="268" customFormat="1" ht="12.75">
      <c r="A29" s="50">
        <f t="shared" si="2"/>
        <v>24</v>
      </c>
      <c r="B29" s="142">
        <v>276</v>
      </c>
      <c r="C29" s="124" t="s">
        <v>253</v>
      </c>
      <c r="D29" s="124" t="s">
        <v>177</v>
      </c>
      <c r="E29" s="55" t="s">
        <v>6</v>
      </c>
      <c r="F29" s="43">
        <f t="shared" si="0"/>
        <v>35</v>
      </c>
      <c r="G29" s="58">
        <v>8</v>
      </c>
      <c r="H29" s="19">
        <v>5</v>
      </c>
      <c r="I29" s="19">
        <v>2</v>
      </c>
      <c r="J29" s="58">
        <v>4</v>
      </c>
      <c r="K29" s="19">
        <v>1</v>
      </c>
      <c r="L29" s="64">
        <v>4</v>
      </c>
      <c r="M29" s="79">
        <v>5</v>
      </c>
      <c r="N29" s="68">
        <v>0</v>
      </c>
      <c r="O29" s="68">
        <v>6</v>
      </c>
      <c r="P29" s="79"/>
      <c r="Q29" s="68"/>
      <c r="R29" s="68"/>
      <c r="S29" s="79"/>
      <c r="T29" s="68"/>
      <c r="U29" s="80"/>
      <c r="V29" s="79"/>
      <c r="W29" s="68"/>
      <c r="X29" s="68"/>
      <c r="Y29" s="74"/>
      <c r="Z29" s="267"/>
      <c r="AA29" s="267"/>
      <c r="AB29" s="267"/>
      <c r="AC29" s="267"/>
      <c r="AD29" s="267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</row>
    <row r="30" spans="1:163" s="268" customFormat="1" ht="13.5" thickBot="1">
      <c r="A30" s="51">
        <f t="shared" si="2"/>
        <v>25</v>
      </c>
      <c r="B30" s="13">
        <v>619</v>
      </c>
      <c r="C30" s="106" t="s">
        <v>337</v>
      </c>
      <c r="D30" s="106" t="s">
        <v>336</v>
      </c>
      <c r="E30" s="56" t="s">
        <v>6</v>
      </c>
      <c r="F30" s="45">
        <f t="shared" si="0"/>
        <v>34</v>
      </c>
      <c r="G30" s="59"/>
      <c r="H30" s="20"/>
      <c r="I30" s="20"/>
      <c r="J30" s="59">
        <v>8</v>
      </c>
      <c r="K30" s="20">
        <v>12</v>
      </c>
      <c r="L30" s="65">
        <v>14</v>
      </c>
      <c r="M30" s="81"/>
      <c r="N30" s="70"/>
      <c r="O30" s="70"/>
      <c r="P30" s="81"/>
      <c r="Q30" s="70"/>
      <c r="R30" s="84"/>
      <c r="S30" s="81"/>
      <c r="T30" s="70"/>
      <c r="U30" s="84"/>
      <c r="V30" s="28"/>
      <c r="W30" s="70"/>
      <c r="X30" s="70"/>
      <c r="Y30" s="74"/>
      <c r="Z30" s="267"/>
      <c r="AA30" s="267"/>
      <c r="AB30" s="267"/>
      <c r="AC30" s="267"/>
      <c r="AD30" s="267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0"/>
    </row>
    <row r="31" spans="1:163" s="268" customFormat="1" ht="12.75">
      <c r="A31" s="49">
        <f t="shared" si="2"/>
        <v>26</v>
      </c>
      <c r="B31" s="17">
        <v>318</v>
      </c>
      <c r="C31" s="134" t="s">
        <v>350</v>
      </c>
      <c r="D31" s="134" t="s">
        <v>391</v>
      </c>
      <c r="E31" s="57" t="s">
        <v>6</v>
      </c>
      <c r="F31" s="53">
        <f t="shared" si="0"/>
        <v>33</v>
      </c>
      <c r="G31" s="60"/>
      <c r="H31" s="61"/>
      <c r="I31" s="61"/>
      <c r="J31" s="60"/>
      <c r="K31" s="61"/>
      <c r="L31" s="66"/>
      <c r="M31" s="86"/>
      <c r="N31" s="85"/>
      <c r="O31" s="85"/>
      <c r="P31" s="86">
        <v>10</v>
      </c>
      <c r="Q31" s="85">
        <v>5</v>
      </c>
      <c r="R31" s="87">
        <v>7</v>
      </c>
      <c r="S31" s="88">
        <v>0</v>
      </c>
      <c r="T31" s="72">
        <v>0</v>
      </c>
      <c r="U31" s="89">
        <v>11</v>
      </c>
      <c r="V31" s="88"/>
      <c r="W31" s="72"/>
      <c r="X31" s="72"/>
      <c r="Y31" s="74"/>
      <c r="Z31" s="267"/>
      <c r="AA31" s="267"/>
      <c r="AB31" s="267"/>
      <c r="AC31" s="267"/>
      <c r="AD31" s="267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</row>
    <row r="32" spans="1:256" s="268" customFormat="1" ht="12.75">
      <c r="A32" s="50">
        <f t="shared" si="2"/>
        <v>27</v>
      </c>
      <c r="B32" s="12">
        <v>32</v>
      </c>
      <c r="C32" s="124" t="s">
        <v>320</v>
      </c>
      <c r="D32" s="124" t="s">
        <v>396</v>
      </c>
      <c r="E32" s="55" t="s">
        <v>6</v>
      </c>
      <c r="F32" s="43">
        <f t="shared" si="0"/>
        <v>31</v>
      </c>
      <c r="G32" s="58"/>
      <c r="H32" s="19"/>
      <c r="I32" s="19"/>
      <c r="J32" s="58"/>
      <c r="K32" s="19"/>
      <c r="L32" s="64"/>
      <c r="M32" s="79"/>
      <c r="N32" s="68"/>
      <c r="O32" s="68"/>
      <c r="P32" s="79">
        <v>16</v>
      </c>
      <c r="Q32" s="68">
        <v>15</v>
      </c>
      <c r="R32" s="80">
        <v>0</v>
      </c>
      <c r="S32" s="79"/>
      <c r="T32" s="68"/>
      <c r="U32" s="80"/>
      <c r="V32" s="79"/>
      <c r="W32" s="68"/>
      <c r="X32" s="68"/>
      <c r="Y32" s="74"/>
      <c r="Z32" s="267"/>
      <c r="AA32" s="267"/>
      <c r="AB32" s="267"/>
      <c r="AC32" s="267"/>
      <c r="AD32" s="267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3"/>
      <c r="GF32" s="273"/>
      <c r="GG32" s="273"/>
      <c r="GH32" s="273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  <c r="IF32" s="273"/>
      <c r="IG32" s="273"/>
      <c r="IH32" s="273"/>
      <c r="II32" s="273"/>
      <c r="IJ32" s="273"/>
      <c r="IK32" s="273"/>
      <c r="IL32" s="273"/>
      <c r="IM32" s="273"/>
      <c r="IN32" s="273"/>
      <c r="IO32" s="273"/>
      <c r="IP32" s="273"/>
      <c r="IQ32" s="273"/>
      <c r="IR32" s="273"/>
      <c r="IS32" s="273"/>
      <c r="IT32" s="273"/>
      <c r="IU32" s="273"/>
      <c r="IV32" s="273"/>
    </row>
    <row r="33" spans="1:256" s="268" customFormat="1" ht="12.75">
      <c r="A33" s="50">
        <f t="shared" si="2"/>
        <v>28</v>
      </c>
      <c r="B33" s="124">
        <v>380</v>
      </c>
      <c r="C33" s="124" t="s">
        <v>46</v>
      </c>
      <c r="D33" s="124" t="s">
        <v>391</v>
      </c>
      <c r="E33" s="98" t="s">
        <v>6</v>
      </c>
      <c r="F33" s="43">
        <f t="shared" si="0"/>
        <v>31</v>
      </c>
      <c r="G33" s="58"/>
      <c r="H33" s="19"/>
      <c r="I33" s="19"/>
      <c r="J33" s="58"/>
      <c r="K33" s="19"/>
      <c r="L33" s="64"/>
      <c r="M33" s="79"/>
      <c r="N33" s="68"/>
      <c r="O33" s="68"/>
      <c r="P33" s="79">
        <v>6</v>
      </c>
      <c r="Q33" s="68">
        <v>3</v>
      </c>
      <c r="R33" s="68">
        <v>0</v>
      </c>
      <c r="S33" s="79">
        <v>13</v>
      </c>
      <c r="T33" s="68">
        <v>9</v>
      </c>
      <c r="U33" s="80">
        <v>0</v>
      </c>
      <c r="V33" s="79"/>
      <c r="W33" s="68"/>
      <c r="X33" s="68"/>
      <c r="Y33" s="74"/>
      <c r="Z33" s="267"/>
      <c r="AA33" s="267"/>
      <c r="AB33" s="267"/>
      <c r="AC33" s="267"/>
      <c r="AD33" s="267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P33" s="273"/>
      <c r="FQ33" s="273"/>
      <c r="FR33" s="273"/>
      <c r="FS33" s="273"/>
      <c r="FT33" s="273"/>
      <c r="FU33" s="273"/>
      <c r="FV33" s="273"/>
      <c r="FW33" s="273"/>
      <c r="FX33" s="273"/>
      <c r="FY33" s="273"/>
      <c r="FZ33" s="273"/>
      <c r="GA33" s="273"/>
      <c r="GB33" s="273"/>
      <c r="GC33" s="273"/>
      <c r="GD33" s="273"/>
      <c r="GE33" s="273"/>
      <c r="GF33" s="273"/>
      <c r="GG33" s="273"/>
      <c r="GH33" s="273"/>
      <c r="GI33" s="273"/>
      <c r="GJ33" s="273"/>
      <c r="GK33" s="273"/>
      <c r="GL33" s="273"/>
      <c r="GM33" s="273"/>
      <c r="GN33" s="273"/>
      <c r="GO33" s="273"/>
      <c r="GP33" s="273"/>
      <c r="GQ33" s="273"/>
      <c r="GR33" s="273"/>
      <c r="GS33" s="273"/>
      <c r="GT33" s="273"/>
      <c r="GU33" s="273"/>
      <c r="GV33" s="273"/>
      <c r="GW33" s="273"/>
      <c r="GX33" s="273"/>
      <c r="GY33" s="273"/>
      <c r="GZ33" s="273"/>
      <c r="HA33" s="273"/>
      <c r="HB33" s="273"/>
      <c r="HC33" s="273"/>
      <c r="HD33" s="273"/>
      <c r="HE33" s="273"/>
      <c r="HF33" s="273"/>
      <c r="HG33" s="273"/>
      <c r="HH33" s="273"/>
      <c r="HI33" s="273"/>
      <c r="HJ33" s="273"/>
      <c r="HK33" s="273"/>
      <c r="HL33" s="273"/>
      <c r="HM33" s="273"/>
      <c r="HN33" s="273"/>
      <c r="HO33" s="273"/>
      <c r="HP33" s="273"/>
      <c r="HQ33" s="273"/>
      <c r="HR33" s="273"/>
      <c r="HS33" s="273"/>
      <c r="HT33" s="273"/>
      <c r="HU33" s="273"/>
      <c r="HV33" s="273"/>
      <c r="HW33" s="273"/>
      <c r="HX33" s="273"/>
      <c r="HY33" s="273"/>
      <c r="HZ33" s="273"/>
      <c r="IA33" s="273"/>
      <c r="IB33" s="273"/>
      <c r="IC33" s="273"/>
      <c r="ID33" s="273"/>
      <c r="IE33" s="273"/>
      <c r="IF33" s="273"/>
      <c r="IG33" s="273"/>
      <c r="IH33" s="273"/>
      <c r="II33" s="273"/>
      <c r="IJ33" s="273"/>
      <c r="IK33" s="273"/>
      <c r="IL33" s="273"/>
      <c r="IM33" s="273"/>
      <c r="IN33" s="273"/>
      <c r="IO33" s="273"/>
      <c r="IP33" s="273"/>
      <c r="IQ33" s="273"/>
      <c r="IR33" s="273"/>
      <c r="IS33" s="273"/>
      <c r="IT33" s="273"/>
      <c r="IU33" s="273"/>
      <c r="IV33" s="273"/>
    </row>
    <row r="34" spans="1:256" s="268" customFormat="1" ht="12.75">
      <c r="A34" s="50">
        <f t="shared" si="2"/>
        <v>29</v>
      </c>
      <c r="B34" s="12">
        <v>671</v>
      </c>
      <c r="C34" s="124" t="s">
        <v>58</v>
      </c>
      <c r="D34" s="124" t="s">
        <v>223</v>
      </c>
      <c r="E34" s="98" t="s">
        <v>6</v>
      </c>
      <c r="F34" s="43">
        <f t="shared" si="0"/>
        <v>31</v>
      </c>
      <c r="G34" s="58"/>
      <c r="H34" s="19"/>
      <c r="I34" s="19"/>
      <c r="J34" s="58"/>
      <c r="K34" s="19"/>
      <c r="L34" s="64"/>
      <c r="M34" s="79">
        <v>11</v>
      </c>
      <c r="N34" s="68">
        <v>10</v>
      </c>
      <c r="O34" s="68">
        <v>10</v>
      </c>
      <c r="P34" s="79"/>
      <c r="Q34" s="68"/>
      <c r="R34" s="68"/>
      <c r="S34" s="79"/>
      <c r="T34" s="68"/>
      <c r="U34" s="80"/>
      <c r="V34" s="79"/>
      <c r="W34" s="68"/>
      <c r="X34" s="68"/>
      <c r="Y34" s="74"/>
      <c r="Z34" s="267"/>
      <c r="AA34" s="267"/>
      <c r="AB34" s="267"/>
      <c r="AC34" s="267"/>
      <c r="AD34" s="267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P34" s="273"/>
      <c r="FQ34" s="273"/>
      <c r="FR34" s="273"/>
      <c r="FS34" s="273"/>
      <c r="FT34" s="273"/>
      <c r="FU34" s="273"/>
      <c r="FV34" s="273"/>
      <c r="FW34" s="273"/>
      <c r="FX34" s="273"/>
      <c r="FY34" s="273"/>
      <c r="FZ34" s="273"/>
      <c r="GA34" s="273"/>
      <c r="GB34" s="273"/>
      <c r="GC34" s="273"/>
      <c r="GD34" s="273"/>
      <c r="GE34" s="273"/>
      <c r="GF34" s="273"/>
      <c r="GG34" s="273"/>
      <c r="GH34" s="273"/>
      <c r="GI34" s="273"/>
      <c r="GJ34" s="273"/>
      <c r="GK34" s="273"/>
      <c r="GL34" s="273"/>
      <c r="GM34" s="273"/>
      <c r="GN34" s="273"/>
      <c r="GO34" s="273"/>
      <c r="GP34" s="273"/>
      <c r="GQ34" s="273"/>
      <c r="GR34" s="273"/>
      <c r="GS34" s="273"/>
      <c r="GT34" s="273"/>
      <c r="GU34" s="273"/>
      <c r="GV34" s="273"/>
      <c r="GW34" s="273"/>
      <c r="GX34" s="273"/>
      <c r="GY34" s="273"/>
      <c r="GZ34" s="273"/>
      <c r="HA34" s="273"/>
      <c r="HB34" s="273"/>
      <c r="HC34" s="273"/>
      <c r="HD34" s="273"/>
      <c r="HE34" s="273"/>
      <c r="HF34" s="273"/>
      <c r="HG34" s="273"/>
      <c r="HH34" s="273"/>
      <c r="HI34" s="273"/>
      <c r="HJ34" s="273"/>
      <c r="HK34" s="273"/>
      <c r="HL34" s="273"/>
      <c r="HM34" s="273"/>
      <c r="HN34" s="273"/>
      <c r="HO34" s="273"/>
      <c r="HP34" s="273"/>
      <c r="HQ34" s="273"/>
      <c r="HR34" s="273"/>
      <c r="HS34" s="273"/>
      <c r="HT34" s="273"/>
      <c r="HU34" s="273"/>
      <c r="HV34" s="273"/>
      <c r="HW34" s="273"/>
      <c r="HX34" s="273"/>
      <c r="HY34" s="273"/>
      <c r="HZ34" s="273"/>
      <c r="IA34" s="273"/>
      <c r="IB34" s="273"/>
      <c r="IC34" s="273"/>
      <c r="ID34" s="273"/>
      <c r="IE34" s="273"/>
      <c r="IF34" s="273"/>
      <c r="IG34" s="273"/>
      <c r="IH34" s="273"/>
      <c r="II34" s="273"/>
      <c r="IJ34" s="273"/>
      <c r="IK34" s="273"/>
      <c r="IL34" s="273"/>
      <c r="IM34" s="273"/>
      <c r="IN34" s="273"/>
      <c r="IO34" s="273"/>
      <c r="IP34" s="273"/>
      <c r="IQ34" s="273"/>
      <c r="IR34" s="273"/>
      <c r="IS34" s="273"/>
      <c r="IT34" s="273"/>
      <c r="IU34" s="273"/>
      <c r="IV34" s="273"/>
    </row>
    <row r="35" spans="1:163" s="268" customFormat="1" ht="13.5" thickBot="1">
      <c r="A35" s="51">
        <f t="shared" si="2"/>
        <v>30</v>
      </c>
      <c r="B35" s="13">
        <v>358</v>
      </c>
      <c r="C35" s="106" t="s">
        <v>15</v>
      </c>
      <c r="D35" s="106" t="s">
        <v>132</v>
      </c>
      <c r="E35" s="56" t="s">
        <v>6</v>
      </c>
      <c r="F35" s="45">
        <f t="shared" si="0"/>
        <v>25</v>
      </c>
      <c r="G35" s="59"/>
      <c r="H35" s="20"/>
      <c r="I35" s="20"/>
      <c r="J35" s="59">
        <v>9</v>
      </c>
      <c r="K35" s="20">
        <v>9</v>
      </c>
      <c r="L35" s="65">
        <v>7</v>
      </c>
      <c r="M35" s="81"/>
      <c r="N35" s="70"/>
      <c r="O35" s="70"/>
      <c r="P35" s="81"/>
      <c r="Q35" s="70"/>
      <c r="R35" s="65"/>
      <c r="S35" s="81"/>
      <c r="T35" s="70"/>
      <c r="U35" s="84"/>
      <c r="V35" s="81"/>
      <c r="W35" s="70"/>
      <c r="X35" s="70"/>
      <c r="Y35" s="74"/>
      <c r="Z35" s="267"/>
      <c r="AA35" s="267"/>
      <c r="AB35" s="267"/>
      <c r="AC35" s="267"/>
      <c r="AD35" s="267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</row>
    <row r="36" spans="1:163" s="268" customFormat="1" ht="12.75">
      <c r="A36" s="49">
        <f t="shared" si="2"/>
        <v>31</v>
      </c>
      <c r="B36" s="328">
        <v>8</v>
      </c>
      <c r="C36" s="134" t="s">
        <v>198</v>
      </c>
      <c r="D36" s="134" t="s">
        <v>375</v>
      </c>
      <c r="E36" s="103" t="s">
        <v>6</v>
      </c>
      <c r="F36" s="53">
        <f t="shared" si="0"/>
        <v>24</v>
      </c>
      <c r="G36" s="60"/>
      <c r="H36" s="61"/>
      <c r="I36" s="61"/>
      <c r="J36" s="60"/>
      <c r="K36" s="61"/>
      <c r="L36" s="66"/>
      <c r="M36" s="86">
        <v>7</v>
      </c>
      <c r="N36" s="85">
        <v>2</v>
      </c>
      <c r="O36" s="85">
        <v>0</v>
      </c>
      <c r="P36" s="86">
        <v>5</v>
      </c>
      <c r="Q36" s="85">
        <v>10</v>
      </c>
      <c r="R36" s="87">
        <v>0</v>
      </c>
      <c r="S36" s="86"/>
      <c r="T36" s="85"/>
      <c r="U36" s="87"/>
      <c r="V36" s="88"/>
      <c r="W36" s="72"/>
      <c r="X36" s="72"/>
      <c r="Y36" s="74"/>
      <c r="Z36" s="267"/>
      <c r="AA36" s="267"/>
      <c r="AB36" s="267"/>
      <c r="AC36" s="267"/>
      <c r="AD36" s="267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</row>
    <row r="37" spans="1:171" s="273" customFormat="1" ht="12.75">
      <c r="A37" s="50">
        <f t="shared" si="2"/>
        <v>32</v>
      </c>
      <c r="B37" s="12">
        <v>120</v>
      </c>
      <c r="C37" s="12" t="s">
        <v>333</v>
      </c>
      <c r="D37" s="12" t="s">
        <v>415</v>
      </c>
      <c r="E37" s="55"/>
      <c r="F37" s="43">
        <f t="shared" si="0"/>
        <v>24</v>
      </c>
      <c r="G37" s="123"/>
      <c r="H37" s="19"/>
      <c r="I37" s="124"/>
      <c r="J37" s="58"/>
      <c r="K37" s="19"/>
      <c r="L37" s="64"/>
      <c r="M37" s="79"/>
      <c r="N37" s="68"/>
      <c r="O37" s="68"/>
      <c r="P37" s="79"/>
      <c r="Q37" s="68"/>
      <c r="R37" s="80"/>
      <c r="S37" s="79">
        <v>9</v>
      </c>
      <c r="T37" s="68">
        <v>7</v>
      </c>
      <c r="U37" s="80">
        <v>8</v>
      </c>
      <c r="V37" s="79"/>
      <c r="W37" s="68"/>
      <c r="X37" s="68"/>
      <c r="Y37" s="74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8"/>
      <c r="FI37" s="268"/>
      <c r="FJ37" s="268"/>
      <c r="FK37" s="268"/>
      <c r="FL37" s="268"/>
      <c r="FM37" s="268"/>
      <c r="FN37" s="268"/>
      <c r="FO37" s="268"/>
    </row>
    <row r="38" spans="1:171" s="273" customFormat="1" ht="12.75">
      <c r="A38" s="50"/>
      <c r="B38" s="142">
        <v>200</v>
      </c>
      <c r="C38" s="124" t="s">
        <v>22</v>
      </c>
      <c r="D38" s="124" t="s">
        <v>272</v>
      </c>
      <c r="E38" s="98" t="s">
        <v>6</v>
      </c>
      <c r="F38" s="43">
        <f aca="true" t="shared" si="3" ref="F38:F69">SUM(G38:AD38)</f>
        <v>24</v>
      </c>
      <c r="G38" s="79">
        <v>10</v>
      </c>
      <c r="H38" s="19">
        <v>8</v>
      </c>
      <c r="I38" s="19">
        <v>6</v>
      </c>
      <c r="J38" s="58"/>
      <c r="K38" s="19"/>
      <c r="L38" s="64"/>
      <c r="M38" s="79"/>
      <c r="N38" s="68"/>
      <c r="O38" s="68"/>
      <c r="P38" s="79"/>
      <c r="Q38" s="68"/>
      <c r="R38" s="68"/>
      <c r="S38" s="79"/>
      <c r="T38" s="68"/>
      <c r="U38" s="80"/>
      <c r="V38" s="79"/>
      <c r="W38" s="68"/>
      <c r="X38" s="68"/>
      <c r="Y38" s="74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8"/>
      <c r="FI38" s="268"/>
      <c r="FJ38" s="268"/>
      <c r="FK38" s="268"/>
      <c r="FL38" s="268"/>
      <c r="FM38" s="268"/>
      <c r="FN38" s="268"/>
      <c r="FO38" s="268"/>
    </row>
    <row r="39" spans="1:171" s="273" customFormat="1" ht="12.75">
      <c r="A39" s="50"/>
      <c r="B39" s="12">
        <v>461</v>
      </c>
      <c r="C39" s="12" t="s">
        <v>16</v>
      </c>
      <c r="D39" s="12" t="s">
        <v>132</v>
      </c>
      <c r="E39" s="55"/>
      <c r="F39" s="43">
        <f t="shared" si="3"/>
        <v>23</v>
      </c>
      <c r="G39" s="123"/>
      <c r="H39" s="19"/>
      <c r="I39" s="124"/>
      <c r="J39" s="58"/>
      <c r="K39" s="19"/>
      <c r="L39" s="64"/>
      <c r="M39" s="79"/>
      <c r="N39" s="68"/>
      <c r="O39" s="68"/>
      <c r="P39" s="79"/>
      <c r="Q39" s="68"/>
      <c r="R39" s="68"/>
      <c r="S39" s="79">
        <v>10</v>
      </c>
      <c r="T39" s="68">
        <v>6</v>
      </c>
      <c r="U39" s="80">
        <v>7</v>
      </c>
      <c r="V39" s="79"/>
      <c r="W39" s="68"/>
      <c r="X39" s="68"/>
      <c r="Y39" s="74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8"/>
      <c r="FI39" s="268"/>
      <c r="FJ39" s="268"/>
      <c r="FK39" s="268"/>
      <c r="FL39" s="268"/>
      <c r="FM39" s="268"/>
      <c r="FN39" s="268"/>
      <c r="FO39" s="268"/>
    </row>
    <row r="40" spans="1:256" s="273" customFormat="1" ht="12.75">
      <c r="A40" s="50">
        <f>+A37+1</f>
        <v>33</v>
      </c>
      <c r="B40" s="124">
        <v>13</v>
      </c>
      <c r="C40" s="124" t="s">
        <v>59</v>
      </c>
      <c r="D40" s="124" t="s">
        <v>394</v>
      </c>
      <c r="E40" s="98" t="s">
        <v>6</v>
      </c>
      <c r="F40" s="43">
        <f t="shared" si="3"/>
        <v>22</v>
      </c>
      <c r="G40" s="58"/>
      <c r="H40" s="124"/>
      <c r="I40" s="124"/>
      <c r="J40" s="58"/>
      <c r="K40" s="19"/>
      <c r="L40" s="64"/>
      <c r="M40" s="79"/>
      <c r="N40" s="68"/>
      <c r="O40" s="68"/>
      <c r="P40" s="79">
        <v>3</v>
      </c>
      <c r="Q40" s="68">
        <v>8</v>
      </c>
      <c r="R40" s="68">
        <v>11</v>
      </c>
      <c r="S40" s="79"/>
      <c r="T40" s="68"/>
      <c r="U40" s="80"/>
      <c r="V40" s="79"/>
      <c r="W40" s="68"/>
      <c r="X40" s="68"/>
      <c r="Y40" s="74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8"/>
      <c r="FI40" s="268"/>
      <c r="FJ40" s="268"/>
      <c r="FK40" s="268"/>
      <c r="FL40" s="268"/>
      <c r="FM40" s="268"/>
      <c r="FN40" s="268"/>
      <c r="FO40" s="268"/>
      <c r="FP40" s="268"/>
      <c r="FQ40" s="268"/>
      <c r="FR40" s="268"/>
      <c r="FS40" s="268"/>
      <c r="FT40" s="268"/>
      <c r="FU40" s="268"/>
      <c r="FV40" s="268"/>
      <c r="FW40" s="268"/>
      <c r="FX40" s="268"/>
      <c r="FY40" s="268"/>
      <c r="FZ40" s="268"/>
      <c r="GA40" s="268"/>
      <c r="GB40" s="268"/>
      <c r="GC40" s="268"/>
      <c r="GD40" s="268"/>
      <c r="GE40" s="268"/>
      <c r="GF40" s="268"/>
      <c r="GG40" s="268"/>
      <c r="GH40" s="268"/>
      <c r="GI40" s="268"/>
      <c r="GJ40" s="268"/>
      <c r="GK40" s="268"/>
      <c r="GL40" s="268"/>
      <c r="GM40" s="268"/>
      <c r="GN40" s="268"/>
      <c r="GO40" s="268"/>
      <c r="GP40" s="268"/>
      <c r="GQ40" s="268"/>
      <c r="GR40" s="268"/>
      <c r="GS40" s="268"/>
      <c r="GT40" s="268"/>
      <c r="GU40" s="268"/>
      <c r="GV40" s="268"/>
      <c r="GW40" s="268"/>
      <c r="GX40" s="268"/>
      <c r="GY40" s="268"/>
      <c r="GZ40" s="268"/>
      <c r="HA40" s="268"/>
      <c r="HB40" s="268"/>
      <c r="HC40" s="268"/>
      <c r="HD40" s="268"/>
      <c r="HE40" s="268"/>
      <c r="HF40" s="268"/>
      <c r="HG40" s="268"/>
      <c r="HH40" s="268"/>
      <c r="HI40" s="268"/>
      <c r="HJ40" s="268"/>
      <c r="HK40" s="268"/>
      <c r="HL40" s="268"/>
      <c r="HM40" s="268"/>
      <c r="HN40" s="268"/>
      <c r="HO40" s="268"/>
      <c r="HP40" s="268"/>
      <c r="HQ40" s="268"/>
      <c r="HR40" s="268"/>
      <c r="HS40" s="268"/>
      <c r="HT40" s="268"/>
      <c r="HU40" s="268"/>
      <c r="HV40" s="268"/>
      <c r="HW40" s="268"/>
      <c r="HX40" s="268"/>
      <c r="HY40" s="268"/>
      <c r="HZ40" s="268"/>
      <c r="IA40" s="268"/>
      <c r="IB40" s="268"/>
      <c r="IC40" s="268"/>
      <c r="ID40" s="268"/>
      <c r="IE40" s="268"/>
      <c r="IF40" s="268"/>
      <c r="IG40" s="268"/>
      <c r="IH40" s="268"/>
      <c r="II40" s="268"/>
      <c r="IJ40" s="268"/>
      <c r="IK40" s="268"/>
      <c r="IL40" s="268"/>
      <c r="IM40" s="268"/>
      <c r="IN40" s="268"/>
      <c r="IO40" s="268"/>
      <c r="IP40" s="268"/>
      <c r="IQ40" s="268"/>
      <c r="IR40" s="268"/>
      <c r="IS40" s="268"/>
      <c r="IT40" s="268"/>
      <c r="IU40" s="268"/>
      <c r="IV40" s="268"/>
    </row>
    <row r="41" spans="1:171" s="273" customFormat="1" ht="12.75">
      <c r="A41" s="50">
        <f t="shared" si="2"/>
        <v>34</v>
      </c>
      <c r="B41" s="142">
        <v>204</v>
      </c>
      <c r="C41" s="124" t="s">
        <v>40</v>
      </c>
      <c r="D41" s="124" t="s">
        <v>286</v>
      </c>
      <c r="E41" s="98" t="s">
        <v>6</v>
      </c>
      <c r="F41" s="43">
        <f t="shared" si="3"/>
        <v>21</v>
      </c>
      <c r="G41" s="58">
        <v>0</v>
      </c>
      <c r="H41" s="124">
        <v>9</v>
      </c>
      <c r="I41" s="19">
        <v>12</v>
      </c>
      <c r="J41" s="58"/>
      <c r="K41" s="19"/>
      <c r="L41" s="64"/>
      <c r="M41" s="58"/>
      <c r="N41" s="19"/>
      <c r="O41" s="19"/>
      <c r="P41" s="79"/>
      <c r="Q41" s="68"/>
      <c r="R41" s="68"/>
      <c r="S41" s="79"/>
      <c r="T41" s="68"/>
      <c r="U41" s="80"/>
      <c r="V41" s="26"/>
      <c r="W41" s="68"/>
      <c r="X41" s="68"/>
      <c r="Y41" s="74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8"/>
      <c r="FI41" s="268"/>
      <c r="FJ41" s="268"/>
      <c r="FK41" s="268"/>
      <c r="FL41" s="268"/>
      <c r="FM41" s="268"/>
      <c r="FN41" s="268"/>
      <c r="FO41" s="268"/>
    </row>
    <row r="42" spans="1:171" s="273" customFormat="1" ht="13.5" thickBot="1">
      <c r="A42" s="51">
        <f aca="true" t="shared" si="4" ref="A42:A53">+A41+1</f>
        <v>35</v>
      </c>
      <c r="B42" s="380">
        <v>230</v>
      </c>
      <c r="C42" s="13" t="s">
        <v>372</v>
      </c>
      <c r="D42" s="13" t="s">
        <v>228</v>
      </c>
      <c r="E42" s="56" t="s">
        <v>6</v>
      </c>
      <c r="F42" s="45">
        <f t="shared" si="3"/>
        <v>20</v>
      </c>
      <c r="G42" s="59"/>
      <c r="H42" s="20"/>
      <c r="I42" s="20"/>
      <c r="J42" s="59"/>
      <c r="K42" s="20"/>
      <c r="L42" s="65"/>
      <c r="M42" s="59">
        <v>0</v>
      </c>
      <c r="N42" s="20">
        <v>4</v>
      </c>
      <c r="O42" s="20">
        <v>5</v>
      </c>
      <c r="P42" s="81">
        <v>2</v>
      </c>
      <c r="Q42" s="70">
        <v>4</v>
      </c>
      <c r="R42" s="84">
        <v>5</v>
      </c>
      <c r="S42" s="81"/>
      <c r="T42" s="70"/>
      <c r="U42" s="84"/>
      <c r="V42" s="81"/>
      <c r="W42" s="70"/>
      <c r="X42" s="70"/>
      <c r="Y42" s="74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8"/>
      <c r="FI42" s="268"/>
      <c r="FJ42" s="268"/>
      <c r="FK42" s="268"/>
      <c r="FL42" s="268"/>
      <c r="FM42" s="268"/>
      <c r="FN42" s="268"/>
      <c r="FO42" s="268"/>
    </row>
    <row r="43" spans="1:171" s="273" customFormat="1" ht="12.75">
      <c r="A43" s="209">
        <f t="shared" si="4"/>
        <v>36</v>
      </c>
      <c r="B43" s="22">
        <v>25</v>
      </c>
      <c r="C43" s="22" t="s">
        <v>372</v>
      </c>
      <c r="D43" s="22" t="s">
        <v>393</v>
      </c>
      <c r="E43" s="391" t="s">
        <v>6</v>
      </c>
      <c r="F43" s="44">
        <f t="shared" si="3"/>
        <v>18</v>
      </c>
      <c r="G43" s="125"/>
      <c r="H43" s="61"/>
      <c r="I43" s="10"/>
      <c r="J43" s="60"/>
      <c r="K43" s="61"/>
      <c r="L43" s="66"/>
      <c r="M43" s="86"/>
      <c r="N43" s="85"/>
      <c r="O43" s="85"/>
      <c r="P43" s="86">
        <v>9</v>
      </c>
      <c r="Q43" s="85">
        <v>9</v>
      </c>
      <c r="R43" s="87">
        <v>0</v>
      </c>
      <c r="S43" s="86"/>
      <c r="T43" s="85"/>
      <c r="U43" s="87"/>
      <c r="V43" s="86"/>
      <c r="W43" s="85"/>
      <c r="X43" s="87"/>
      <c r="Y43" s="74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8"/>
      <c r="FI43" s="268"/>
      <c r="FJ43" s="268"/>
      <c r="FK43" s="268"/>
      <c r="FL43" s="268"/>
      <c r="FM43" s="268"/>
      <c r="FN43" s="268"/>
      <c r="FO43" s="268"/>
    </row>
    <row r="44" spans="1:171" s="273" customFormat="1" ht="12.75">
      <c r="A44" s="50">
        <f t="shared" si="4"/>
        <v>37</v>
      </c>
      <c r="B44" s="12">
        <v>751</v>
      </c>
      <c r="C44" s="12" t="s">
        <v>371</v>
      </c>
      <c r="D44" s="12" t="s">
        <v>370</v>
      </c>
      <c r="E44" s="98" t="s">
        <v>6</v>
      </c>
      <c r="F44" s="43">
        <f t="shared" si="3"/>
        <v>17</v>
      </c>
      <c r="G44" s="58"/>
      <c r="H44" s="19"/>
      <c r="I44" s="19"/>
      <c r="J44" s="58"/>
      <c r="K44" s="19"/>
      <c r="L44" s="64"/>
      <c r="M44" s="79">
        <v>4</v>
      </c>
      <c r="N44" s="68">
        <v>6</v>
      </c>
      <c r="O44" s="68">
        <v>7</v>
      </c>
      <c r="P44" s="79"/>
      <c r="Q44" s="68"/>
      <c r="R44" s="64"/>
      <c r="S44" s="79"/>
      <c r="T44" s="68"/>
      <c r="U44" s="80"/>
      <c r="V44" s="79"/>
      <c r="W44" s="68"/>
      <c r="X44" s="80"/>
      <c r="Y44" s="74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8"/>
      <c r="FI44" s="268"/>
      <c r="FJ44" s="268"/>
      <c r="FK44" s="268"/>
      <c r="FL44" s="268"/>
      <c r="FM44" s="268"/>
      <c r="FN44" s="268"/>
      <c r="FO44" s="268"/>
    </row>
    <row r="45" spans="1:171" s="273" customFormat="1" ht="12.75">
      <c r="A45" s="50">
        <f t="shared" si="4"/>
        <v>38</v>
      </c>
      <c r="B45" s="142">
        <v>526</v>
      </c>
      <c r="C45" s="124" t="s">
        <v>247</v>
      </c>
      <c r="D45" s="124" t="s">
        <v>203</v>
      </c>
      <c r="E45" s="55" t="s">
        <v>6</v>
      </c>
      <c r="F45" s="43">
        <f t="shared" si="3"/>
        <v>15</v>
      </c>
      <c r="G45" s="58">
        <v>3</v>
      </c>
      <c r="H45" s="19">
        <v>2</v>
      </c>
      <c r="I45" s="19">
        <v>5</v>
      </c>
      <c r="J45" s="58"/>
      <c r="K45" s="19"/>
      <c r="L45" s="64"/>
      <c r="M45" s="79">
        <v>0</v>
      </c>
      <c r="N45" s="68">
        <v>1</v>
      </c>
      <c r="O45" s="68">
        <v>4</v>
      </c>
      <c r="P45" s="79"/>
      <c r="Q45" s="68"/>
      <c r="R45" s="80"/>
      <c r="S45" s="79"/>
      <c r="T45" s="68"/>
      <c r="U45" s="80"/>
      <c r="V45" s="79"/>
      <c r="W45" s="68"/>
      <c r="X45" s="80"/>
      <c r="Y45" s="74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8"/>
      <c r="FI45" s="268"/>
      <c r="FJ45" s="268"/>
      <c r="FK45" s="268"/>
      <c r="FL45" s="268"/>
      <c r="FM45" s="268"/>
      <c r="FN45" s="268"/>
      <c r="FO45" s="268"/>
    </row>
    <row r="46" spans="1:171" s="273" customFormat="1" ht="12.75">
      <c r="A46" s="50">
        <f t="shared" si="4"/>
        <v>39</v>
      </c>
      <c r="B46" s="12">
        <v>350</v>
      </c>
      <c r="C46" s="124" t="s">
        <v>392</v>
      </c>
      <c r="D46" s="124" t="s">
        <v>272</v>
      </c>
      <c r="E46" s="98" t="s">
        <v>6</v>
      </c>
      <c r="F46" s="43">
        <f t="shared" si="3"/>
        <v>9</v>
      </c>
      <c r="G46" s="58"/>
      <c r="H46" s="19"/>
      <c r="I46" s="19"/>
      <c r="J46" s="58"/>
      <c r="K46" s="19"/>
      <c r="L46" s="64"/>
      <c r="M46" s="79"/>
      <c r="N46" s="68"/>
      <c r="O46" s="68"/>
      <c r="P46" s="79">
        <v>1</v>
      </c>
      <c r="Q46" s="68">
        <v>0</v>
      </c>
      <c r="R46" s="80">
        <v>8</v>
      </c>
      <c r="S46" s="79"/>
      <c r="T46" s="68"/>
      <c r="U46" s="80"/>
      <c r="V46" s="79"/>
      <c r="W46" s="68"/>
      <c r="X46" s="80"/>
      <c r="Y46" s="74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8"/>
      <c r="FI46" s="268"/>
      <c r="FJ46" s="268"/>
      <c r="FK46" s="268"/>
      <c r="FL46" s="268"/>
      <c r="FM46" s="268"/>
      <c r="FN46" s="268"/>
      <c r="FO46" s="268"/>
    </row>
    <row r="47" spans="1:171" s="273" customFormat="1" ht="13.5" thickBot="1">
      <c r="A47" s="51">
        <f t="shared" si="4"/>
        <v>40</v>
      </c>
      <c r="B47" s="13">
        <v>266</v>
      </c>
      <c r="C47" s="106" t="s">
        <v>373</v>
      </c>
      <c r="D47" s="106" t="s">
        <v>374</v>
      </c>
      <c r="E47" s="56" t="s">
        <v>6</v>
      </c>
      <c r="F47" s="45">
        <f t="shared" si="3"/>
        <v>8</v>
      </c>
      <c r="G47" s="59"/>
      <c r="H47" s="20"/>
      <c r="I47" s="20"/>
      <c r="J47" s="59"/>
      <c r="K47" s="20"/>
      <c r="L47" s="65"/>
      <c r="M47" s="81">
        <v>2</v>
      </c>
      <c r="N47" s="70">
        <v>3</v>
      </c>
      <c r="O47" s="70">
        <v>3</v>
      </c>
      <c r="P47" s="81"/>
      <c r="Q47" s="70"/>
      <c r="R47" s="84"/>
      <c r="S47" s="81"/>
      <c r="T47" s="16"/>
      <c r="U47" s="84"/>
      <c r="V47" s="81"/>
      <c r="W47" s="70"/>
      <c r="X47" s="84"/>
      <c r="Y47" s="74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8"/>
      <c r="FI47" s="268"/>
      <c r="FJ47" s="268"/>
      <c r="FK47" s="268"/>
      <c r="FL47" s="268"/>
      <c r="FM47" s="268"/>
      <c r="FN47" s="268"/>
      <c r="FO47" s="268"/>
    </row>
    <row r="48" spans="1:256" s="273" customFormat="1" ht="12.75">
      <c r="A48" s="49">
        <f t="shared" si="4"/>
        <v>41</v>
      </c>
      <c r="B48" s="328">
        <v>327</v>
      </c>
      <c r="C48" s="134" t="s">
        <v>332</v>
      </c>
      <c r="D48" s="134" t="s">
        <v>132</v>
      </c>
      <c r="E48" s="103" t="s">
        <v>6</v>
      </c>
      <c r="F48" s="53">
        <f t="shared" si="3"/>
        <v>8</v>
      </c>
      <c r="G48" s="156"/>
      <c r="H48" s="131"/>
      <c r="I48" s="131"/>
      <c r="J48" s="156">
        <v>3</v>
      </c>
      <c r="K48" s="131">
        <v>3</v>
      </c>
      <c r="L48" s="157">
        <v>2</v>
      </c>
      <c r="M48" s="88"/>
      <c r="N48" s="72"/>
      <c r="O48" s="72"/>
      <c r="P48" s="88"/>
      <c r="Q48" s="72"/>
      <c r="R48" s="89"/>
      <c r="S48" s="88"/>
      <c r="T48" s="72"/>
      <c r="U48" s="89"/>
      <c r="V48" s="88"/>
      <c r="W48" s="72"/>
      <c r="X48" s="89"/>
      <c r="Y48" s="74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8"/>
      <c r="FI48" s="268"/>
      <c r="FJ48" s="268"/>
      <c r="FK48" s="268"/>
      <c r="FL48" s="268"/>
      <c r="FM48" s="268"/>
      <c r="FN48" s="268"/>
      <c r="FO48" s="268"/>
      <c r="FP48" s="268"/>
      <c r="FQ48" s="268"/>
      <c r="FR48" s="268"/>
      <c r="FS48" s="268"/>
      <c r="FT48" s="268"/>
      <c r="FU48" s="268"/>
      <c r="FV48" s="268"/>
      <c r="FW48" s="268"/>
      <c r="FX48" s="268"/>
      <c r="FY48" s="268"/>
      <c r="FZ48" s="268"/>
      <c r="GA48" s="268"/>
      <c r="GB48" s="268"/>
      <c r="GC48" s="268"/>
      <c r="GD48" s="268"/>
      <c r="GE48" s="268"/>
      <c r="GF48" s="268"/>
      <c r="GG48" s="268"/>
      <c r="GH48" s="268"/>
      <c r="GI48" s="268"/>
      <c r="GJ48" s="268"/>
      <c r="GK48" s="268"/>
      <c r="GL48" s="268"/>
      <c r="GM48" s="268"/>
      <c r="GN48" s="268"/>
      <c r="GO48" s="268"/>
      <c r="GP48" s="268"/>
      <c r="GQ48" s="268"/>
      <c r="GR48" s="268"/>
      <c r="GS48" s="268"/>
      <c r="GT48" s="268"/>
      <c r="GU48" s="268"/>
      <c r="GV48" s="268"/>
      <c r="GW48" s="268"/>
      <c r="GX48" s="268"/>
      <c r="GY48" s="268"/>
      <c r="GZ48" s="268"/>
      <c r="HA48" s="268"/>
      <c r="HB48" s="268"/>
      <c r="HC48" s="268"/>
      <c r="HD48" s="268"/>
      <c r="HE48" s="268"/>
      <c r="HF48" s="268"/>
      <c r="HG48" s="268"/>
      <c r="HH48" s="268"/>
      <c r="HI48" s="268"/>
      <c r="HJ48" s="268"/>
      <c r="HK48" s="268"/>
      <c r="HL48" s="268"/>
      <c r="HM48" s="268"/>
      <c r="HN48" s="268"/>
      <c r="HO48" s="268"/>
      <c r="HP48" s="268"/>
      <c r="HQ48" s="268"/>
      <c r="HR48" s="268"/>
      <c r="HS48" s="268"/>
      <c r="HT48" s="268"/>
      <c r="HU48" s="268"/>
      <c r="HV48" s="268"/>
      <c r="HW48" s="268"/>
      <c r="HX48" s="268"/>
      <c r="HY48" s="268"/>
      <c r="HZ48" s="268"/>
      <c r="IA48" s="268"/>
      <c r="IB48" s="268"/>
      <c r="IC48" s="268"/>
      <c r="ID48" s="268"/>
      <c r="IE48" s="268"/>
      <c r="IF48" s="268"/>
      <c r="IG48" s="268"/>
      <c r="IH48" s="268"/>
      <c r="II48" s="268"/>
      <c r="IJ48" s="268"/>
      <c r="IK48" s="268"/>
      <c r="IL48" s="268"/>
      <c r="IM48" s="268"/>
      <c r="IN48" s="268"/>
      <c r="IO48" s="268"/>
      <c r="IP48" s="268"/>
      <c r="IQ48" s="268"/>
      <c r="IR48" s="268"/>
      <c r="IS48" s="268"/>
      <c r="IT48" s="268"/>
      <c r="IU48" s="268"/>
      <c r="IV48" s="268"/>
    </row>
    <row r="49" spans="1:171" s="273" customFormat="1" ht="12.75">
      <c r="A49" s="50">
        <f t="shared" si="4"/>
        <v>42</v>
      </c>
      <c r="B49" s="124">
        <v>931</v>
      </c>
      <c r="C49" s="124" t="s">
        <v>174</v>
      </c>
      <c r="D49" s="124" t="s">
        <v>284</v>
      </c>
      <c r="E49" s="55" t="s">
        <v>6</v>
      </c>
      <c r="F49" s="43">
        <f t="shared" si="3"/>
        <v>8</v>
      </c>
      <c r="G49" s="58">
        <v>4</v>
      </c>
      <c r="H49" s="19">
        <v>1</v>
      </c>
      <c r="I49" s="19">
        <v>3</v>
      </c>
      <c r="J49" s="58"/>
      <c r="K49" s="19"/>
      <c r="L49" s="64"/>
      <c r="M49" s="58"/>
      <c r="N49" s="19"/>
      <c r="O49" s="19"/>
      <c r="P49" s="79"/>
      <c r="Q49" s="68"/>
      <c r="R49" s="80"/>
      <c r="S49" s="79"/>
      <c r="T49" s="68"/>
      <c r="U49" s="80"/>
      <c r="V49" s="79"/>
      <c r="W49" s="68"/>
      <c r="X49" s="80"/>
      <c r="Y49" s="74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8"/>
      <c r="FI49" s="268"/>
      <c r="FJ49" s="268"/>
      <c r="FK49" s="268"/>
      <c r="FL49" s="268"/>
      <c r="FM49" s="268"/>
      <c r="FN49" s="268"/>
      <c r="FO49" s="268"/>
    </row>
    <row r="50" spans="1:171" s="273" customFormat="1" ht="12.75">
      <c r="A50" s="356">
        <f t="shared" si="4"/>
        <v>43</v>
      </c>
      <c r="B50" s="389">
        <v>12</v>
      </c>
      <c r="C50" s="207" t="s">
        <v>127</v>
      </c>
      <c r="D50" s="207" t="s">
        <v>129</v>
      </c>
      <c r="E50" s="109" t="s">
        <v>6</v>
      </c>
      <c r="F50" s="357">
        <f t="shared" si="3"/>
        <v>6</v>
      </c>
      <c r="G50" s="379"/>
      <c r="H50" s="207"/>
      <c r="I50" s="207"/>
      <c r="J50" s="203"/>
      <c r="K50" s="204"/>
      <c r="L50" s="206"/>
      <c r="M50" s="82"/>
      <c r="N50" s="71"/>
      <c r="O50" s="71"/>
      <c r="P50" s="82">
        <v>0</v>
      </c>
      <c r="Q50" s="71">
        <v>2</v>
      </c>
      <c r="R50" s="83">
        <v>4</v>
      </c>
      <c r="S50" s="82"/>
      <c r="T50" s="71"/>
      <c r="U50" s="83"/>
      <c r="V50" s="82"/>
      <c r="W50" s="71"/>
      <c r="X50" s="83"/>
      <c r="Y50" s="74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8"/>
      <c r="FI50" s="268"/>
      <c r="FJ50" s="268"/>
      <c r="FK50" s="268"/>
      <c r="FL50" s="268"/>
      <c r="FM50" s="268"/>
      <c r="FN50" s="268"/>
      <c r="FO50" s="268"/>
    </row>
    <row r="51" spans="1:171" s="273" customFormat="1" ht="12.75">
      <c r="A51" s="50">
        <f t="shared" si="4"/>
        <v>44</v>
      </c>
      <c r="B51" s="142">
        <v>42</v>
      </c>
      <c r="C51" s="124" t="s">
        <v>333</v>
      </c>
      <c r="D51" s="124" t="s">
        <v>331</v>
      </c>
      <c r="E51" s="55" t="s">
        <v>6</v>
      </c>
      <c r="F51" s="43">
        <f t="shared" si="3"/>
        <v>1</v>
      </c>
      <c r="G51" s="123"/>
      <c r="H51" s="19"/>
      <c r="I51" s="124"/>
      <c r="J51" s="58">
        <v>0</v>
      </c>
      <c r="K51" s="19">
        <v>0</v>
      </c>
      <c r="L51" s="64">
        <v>1</v>
      </c>
      <c r="M51" s="79"/>
      <c r="N51" s="68"/>
      <c r="O51" s="68"/>
      <c r="P51" s="58"/>
      <c r="Q51" s="19"/>
      <c r="R51" s="80"/>
      <c r="S51" s="79"/>
      <c r="T51" s="68"/>
      <c r="U51" s="80"/>
      <c r="V51" s="79"/>
      <c r="W51" s="68"/>
      <c r="X51" s="80"/>
      <c r="Y51" s="74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8"/>
      <c r="FI51" s="268"/>
      <c r="FJ51" s="268"/>
      <c r="FK51" s="268"/>
      <c r="FL51" s="268"/>
      <c r="FM51" s="268"/>
      <c r="FN51" s="268"/>
      <c r="FO51" s="268"/>
    </row>
    <row r="52" spans="1:171" s="273" customFormat="1" ht="12.75">
      <c r="A52" s="50">
        <f t="shared" si="4"/>
        <v>45</v>
      </c>
      <c r="B52" s="388">
        <v>188</v>
      </c>
      <c r="C52" s="207" t="s">
        <v>17</v>
      </c>
      <c r="D52" s="207" t="s">
        <v>202</v>
      </c>
      <c r="E52" s="98" t="s">
        <v>6</v>
      </c>
      <c r="F52" s="43">
        <f t="shared" si="3"/>
        <v>1</v>
      </c>
      <c r="G52" s="203"/>
      <c r="H52" s="204"/>
      <c r="I52" s="204"/>
      <c r="J52" s="203"/>
      <c r="K52" s="204"/>
      <c r="L52" s="206"/>
      <c r="M52" s="82">
        <v>1</v>
      </c>
      <c r="N52" s="71">
        <v>0</v>
      </c>
      <c r="O52" s="71">
        <v>0</v>
      </c>
      <c r="P52" s="82"/>
      <c r="Q52" s="71"/>
      <c r="R52" s="83"/>
      <c r="S52" s="82"/>
      <c r="T52" s="71"/>
      <c r="U52" s="83"/>
      <c r="V52" s="32"/>
      <c r="W52" s="71"/>
      <c r="X52" s="83"/>
      <c r="Y52" s="74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8"/>
      <c r="FI52" s="268"/>
      <c r="FJ52" s="268"/>
      <c r="FK52" s="268"/>
      <c r="FL52" s="268"/>
      <c r="FM52" s="268"/>
      <c r="FN52" s="268"/>
      <c r="FO52" s="268"/>
    </row>
    <row r="53" spans="1:171" s="273" customFormat="1" ht="13.5" thickBot="1">
      <c r="A53" s="50">
        <f t="shared" si="4"/>
        <v>46</v>
      </c>
      <c r="B53" s="380">
        <v>520</v>
      </c>
      <c r="C53" s="106" t="s">
        <v>40</v>
      </c>
      <c r="D53" s="106" t="s">
        <v>330</v>
      </c>
      <c r="E53" s="56" t="s">
        <v>6</v>
      </c>
      <c r="F53" s="45">
        <f t="shared" si="3"/>
        <v>1</v>
      </c>
      <c r="G53" s="59"/>
      <c r="H53" s="20"/>
      <c r="I53" s="20"/>
      <c r="J53" s="59">
        <v>1</v>
      </c>
      <c r="K53" s="20">
        <v>0</v>
      </c>
      <c r="L53" s="65">
        <v>0</v>
      </c>
      <c r="M53" s="81"/>
      <c r="N53" s="70"/>
      <c r="O53" s="70"/>
      <c r="P53" s="81"/>
      <c r="Q53" s="70"/>
      <c r="R53" s="84"/>
      <c r="S53" s="81"/>
      <c r="T53" s="70"/>
      <c r="U53" s="84"/>
      <c r="V53" s="81"/>
      <c r="W53" s="70"/>
      <c r="X53" s="84"/>
      <c r="Y53" s="74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8"/>
      <c r="FI53" s="268"/>
      <c r="FJ53" s="268"/>
      <c r="FK53" s="268"/>
      <c r="FL53" s="268"/>
      <c r="FM53" s="268"/>
      <c r="FN53" s="268"/>
      <c r="FO53" s="268"/>
    </row>
    <row r="54" spans="1:30" ht="13.5" thickBot="1">
      <c r="A54" s="180"/>
      <c r="B54" s="181"/>
      <c r="C54" s="181" t="s">
        <v>42</v>
      </c>
      <c r="D54" s="181"/>
      <c r="E54" s="134"/>
      <c r="F54" s="182">
        <f t="shared" si="3"/>
        <v>91</v>
      </c>
      <c r="G54" s="151">
        <v>3</v>
      </c>
      <c r="H54" s="103">
        <v>0</v>
      </c>
      <c r="I54" s="103">
        <v>1</v>
      </c>
      <c r="J54" s="151"/>
      <c r="K54" s="103"/>
      <c r="L54" s="103"/>
      <c r="M54" s="151"/>
      <c r="N54" s="103"/>
      <c r="O54" s="103">
        <v>1</v>
      </c>
      <c r="P54" s="196">
        <v>0</v>
      </c>
      <c r="Q54" s="197">
        <v>1</v>
      </c>
      <c r="R54" s="198">
        <v>6</v>
      </c>
      <c r="S54" s="151">
        <f>1+2+3+4+5+6+7+8</f>
        <v>36</v>
      </c>
      <c r="T54" s="103">
        <f>5+4+3+2+1</f>
        <v>15</v>
      </c>
      <c r="U54" s="103">
        <f>7+6+5+4+3+3</f>
        <v>28</v>
      </c>
      <c r="V54" s="151"/>
      <c r="W54" s="103"/>
      <c r="X54" s="103"/>
      <c r="Y54" s="100"/>
      <c r="Z54" s="282"/>
      <c r="AA54" s="282"/>
      <c r="AB54" s="282"/>
      <c r="AC54" s="282"/>
      <c r="AD54" s="282"/>
    </row>
    <row r="55" spans="1:30" ht="13.5" thickBot="1">
      <c r="A55" s="118"/>
      <c r="B55" s="119"/>
      <c r="C55" s="246" t="s">
        <v>6</v>
      </c>
      <c r="D55" s="245" t="s">
        <v>6</v>
      </c>
      <c r="E55" s="247" t="s">
        <v>6</v>
      </c>
      <c r="F55" s="121"/>
      <c r="G55" s="122">
        <f aca="true" t="shared" si="5" ref="G55:X55">SUM(G6:G54)-221</f>
        <v>0</v>
      </c>
      <c r="H55" s="120">
        <f t="shared" si="5"/>
        <v>0</v>
      </c>
      <c r="I55" s="120">
        <f t="shared" si="5"/>
        <v>0</v>
      </c>
      <c r="J55" s="122">
        <f t="shared" si="5"/>
        <v>0</v>
      </c>
      <c r="K55" s="120">
        <f t="shared" si="5"/>
        <v>0</v>
      </c>
      <c r="L55" s="120">
        <f t="shared" si="5"/>
        <v>0</v>
      </c>
      <c r="M55" s="122">
        <f t="shared" si="5"/>
        <v>0</v>
      </c>
      <c r="N55" s="120">
        <f t="shared" si="5"/>
        <v>0</v>
      </c>
      <c r="O55" s="120">
        <f t="shared" si="5"/>
        <v>0</v>
      </c>
      <c r="P55" s="122">
        <f t="shared" si="5"/>
        <v>0</v>
      </c>
      <c r="Q55" s="120">
        <f t="shared" si="5"/>
        <v>0</v>
      </c>
      <c r="R55" s="120">
        <f t="shared" si="5"/>
        <v>0</v>
      </c>
      <c r="S55" s="122">
        <f t="shared" si="5"/>
        <v>0</v>
      </c>
      <c r="T55" s="120">
        <f t="shared" si="5"/>
        <v>0</v>
      </c>
      <c r="U55" s="120">
        <f t="shared" si="5"/>
        <v>7</v>
      </c>
      <c r="V55" s="122">
        <f t="shared" si="5"/>
        <v>-221</v>
      </c>
      <c r="W55" s="120">
        <f t="shared" si="5"/>
        <v>-221</v>
      </c>
      <c r="X55" s="120">
        <f t="shared" si="5"/>
        <v>-221</v>
      </c>
      <c r="Y55" s="288"/>
      <c r="Z55" s="282"/>
      <c r="AA55" s="282"/>
      <c r="AB55" s="282"/>
      <c r="AC55" s="282"/>
      <c r="AD55" s="282"/>
    </row>
    <row r="56" spans="1:25" s="273" customFormat="1" ht="12.75">
      <c r="A56" s="113"/>
      <c r="B56" s="111"/>
      <c r="C56" s="112"/>
      <c r="D56" s="111"/>
      <c r="E56" s="113"/>
      <c r="F56" s="111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25" s="273" customFormat="1" ht="12.75" hidden="1">
      <c r="A57" s="113"/>
      <c r="B57" s="111"/>
      <c r="C57" s="112"/>
      <c r="D57" s="111"/>
      <c r="E57" s="113"/>
      <c r="F57" s="111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 s="273" customFormat="1" ht="12.75" hidden="1">
      <c r="A58" s="113"/>
      <c r="B58" s="111"/>
      <c r="C58" s="112"/>
      <c r="D58" s="111"/>
      <c r="E58" s="113"/>
      <c r="F58" s="111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:25" s="273" customFormat="1" ht="12.75" hidden="1">
      <c r="A59" s="113"/>
      <c r="B59" s="111"/>
      <c r="C59" s="112"/>
      <c r="D59" s="111"/>
      <c r="E59" s="113"/>
      <c r="F59" s="111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:25" s="273" customFormat="1" ht="12.75" hidden="1">
      <c r="A60" s="113"/>
      <c r="B60" s="111"/>
      <c r="C60" s="112"/>
      <c r="D60" s="111"/>
      <c r="E60" s="113"/>
      <c r="F60" s="111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s="273" customFormat="1" ht="12.75" hidden="1">
      <c r="A61" s="113"/>
      <c r="B61" s="111"/>
      <c r="C61" s="112"/>
      <c r="D61" s="111"/>
      <c r="E61" s="113"/>
      <c r="F61" s="111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s="273" customFormat="1" ht="12.75" hidden="1">
      <c r="A62" s="113"/>
      <c r="B62" s="111"/>
      <c r="C62" s="112"/>
      <c r="D62" s="111"/>
      <c r="E62" s="113"/>
      <c r="F62" s="111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s="273" customFormat="1" ht="12.75" hidden="1">
      <c r="A63" s="113"/>
      <c r="B63" s="111"/>
      <c r="C63" s="112"/>
      <c r="D63" s="111"/>
      <c r="E63" s="113"/>
      <c r="F63" s="111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s="273" customFormat="1" ht="12.75" hidden="1">
      <c r="A64" s="113"/>
      <c r="B64" s="111"/>
      <c r="C64" s="112"/>
      <c r="D64" s="111"/>
      <c r="E64" s="113"/>
      <c r="F64" s="111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s="273" customFormat="1" ht="12.75" hidden="1">
      <c r="A65" s="113"/>
      <c r="B65" s="111"/>
      <c r="C65" s="112"/>
      <c r="D65" s="111"/>
      <c r="E65" s="113"/>
      <c r="F65" s="111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ht="12.75"/>
    <row r="67" ht="12.75"/>
    <row r="68" spans="1:31" s="275" customFormat="1" ht="12.75" hidden="1">
      <c r="A68" s="11"/>
      <c r="B68" s="2"/>
      <c r="C68" s="3"/>
      <c r="D68" s="2"/>
      <c r="E68" s="11"/>
      <c r="F68" s="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74"/>
      <c r="AA68" s="274"/>
      <c r="AB68" s="274"/>
      <c r="AC68" s="274"/>
      <c r="AD68" s="274"/>
      <c r="AE68" s="274"/>
    </row>
    <row r="69" spans="1:31" s="275" customFormat="1" ht="12.75" hidden="1">
      <c r="A69" s="11"/>
      <c r="B69" s="2"/>
      <c r="C69" s="3"/>
      <c r="D69" s="2"/>
      <c r="E69" s="11"/>
      <c r="F69" s="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74"/>
      <c r="AA69" s="274"/>
      <c r="AB69" s="274"/>
      <c r="AC69" s="274"/>
      <c r="AD69" s="274"/>
      <c r="AE69" s="274"/>
    </row>
    <row r="70" spans="1:31" s="275" customFormat="1" ht="12.75" hidden="1">
      <c r="A70" s="11"/>
      <c r="B70" s="2"/>
      <c r="C70" s="3"/>
      <c r="D70" s="2"/>
      <c r="E70" s="11"/>
      <c r="F70" s="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274"/>
      <c r="AA70" s="274"/>
      <c r="AB70" s="274"/>
      <c r="AC70" s="274"/>
      <c r="AD70" s="274"/>
      <c r="AE70" s="274"/>
    </row>
    <row r="71" spans="1:31" s="275" customFormat="1" ht="12.75" hidden="1">
      <c r="A71" s="11"/>
      <c r="B71" s="2"/>
      <c r="C71" s="3"/>
      <c r="D71" s="2"/>
      <c r="E71" s="11"/>
      <c r="F71" s="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274"/>
      <c r="AA71" s="274"/>
      <c r="AB71" s="274"/>
      <c r="AC71" s="274"/>
      <c r="AD71" s="274"/>
      <c r="AE71" s="274"/>
    </row>
    <row r="72" spans="1:31" s="275" customFormat="1" ht="12.75" hidden="1">
      <c r="A72" s="11"/>
      <c r="B72" s="2"/>
      <c r="C72" s="3"/>
      <c r="D72" s="2"/>
      <c r="E72" s="11"/>
      <c r="F72" s="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274"/>
      <c r="AA72" s="274"/>
      <c r="AB72" s="274"/>
      <c r="AC72" s="274"/>
      <c r="AD72" s="274"/>
      <c r="AE72" s="274"/>
    </row>
    <row r="73" spans="1:31" s="275" customFormat="1" ht="12.75" hidden="1">
      <c r="A73" s="11"/>
      <c r="B73" s="2"/>
      <c r="C73" s="3"/>
      <c r="D73" s="2"/>
      <c r="E73" s="11"/>
      <c r="F73" s="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274"/>
      <c r="AA73" s="274"/>
      <c r="AB73" s="274"/>
      <c r="AC73" s="274"/>
      <c r="AD73" s="274"/>
      <c r="AE73" s="274"/>
    </row>
    <row r="74" spans="1:31" s="275" customFormat="1" ht="12.75" hidden="1">
      <c r="A74" s="11"/>
      <c r="B74" s="2"/>
      <c r="C74" s="3"/>
      <c r="D74" s="2"/>
      <c r="E74" s="11"/>
      <c r="F74" s="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274"/>
      <c r="AA74" s="274"/>
      <c r="AB74" s="274"/>
      <c r="AC74" s="274"/>
      <c r="AD74" s="274"/>
      <c r="AE74" s="274"/>
    </row>
    <row r="75" spans="1:31" s="275" customFormat="1" ht="12.75" hidden="1">
      <c r="A75" s="11"/>
      <c r="B75" s="2"/>
      <c r="C75" s="3"/>
      <c r="D75" s="2"/>
      <c r="E75" s="11"/>
      <c r="F75" s="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274"/>
      <c r="AA75" s="274"/>
      <c r="AB75" s="274"/>
      <c r="AC75" s="274"/>
      <c r="AD75" s="274"/>
      <c r="AE75" s="274"/>
    </row>
    <row r="76" spans="1:31" s="275" customFormat="1" ht="12.75" hidden="1">
      <c r="A76" s="11"/>
      <c r="B76" s="2"/>
      <c r="C76" s="3"/>
      <c r="D76" s="2"/>
      <c r="E76" s="11"/>
      <c r="F76" s="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274"/>
      <c r="AA76" s="274"/>
      <c r="AB76" s="274"/>
      <c r="AC76" s="274"/>
      <c r="AD76" s="274"/>
      <c r="AE76" s="274"/>
    </row>
    <row r="77" spans="1:31" s="275" customFormat="1" ht="12.75" hidden="1">
      <c r="A77" s="11"/>
      <c r="B77" s="2"/>
      <c r="C77" s="3"/>
      <c r="D77" s="2"/>
      <c r="E77" s="11"/>
      <c r="F77" s="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274"/>
      <c r="AA77" s="274"/>
      <c r="AB77" s="274"/>
      <c r="AC77" s="274"/>
      <c r="AD77" s="274"/>
      <c r="AE77" s="274"/>
    </row>
    <row r="78" spans="1:31" s="275" customFormat="1" ht="12.75" hidden="1">
      <c r="A78" s="11"/>
      <c r="B78" s="2"/>
      <c r="C78" s="3"/>
      <c r="D78" s="2"/>
      <c r="E78" s="11"/>
      <c r="F78" s="2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274"/>
      <c r="AA78" s="274"/>
      <c r="AB78" s="274"/>
      <c r="AC78" s="274"/>
      <c r="AD78" s="274"/>
      <c r="AE78" s="274"/>
    </row>
    <row r="79" spans="1:31" s="275" customFormat="1" ht="12.75" hidden="1">
      <c r="A79" s="11"/>
      <c r="B79" s="2"/>
      <c r="C79" s="3"/>
      <c r="D79" s="2"/>
      <c r="E79" s="11"/>
      <c r="F79" s="2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274"/>
      <c r="AA79" s="274"/>
      <c r="AB79" s="274"/>
      <c r="AC79" s="274"/>
      <c r="AD79" s="274"/>
      <c r="AE79" s="274"/>
    </row>
    <row r="80" spans="1:31" s="275" customFormat="1" ht="12.75" hidden="1">
      <c r="A80" s="11"/>
      <c r="B80" s="2"/>
      <c r="C80" s="3"/>
      <c r="D80" s="2"/>
      <c r="E80" s="11"/>
      <c r="F80" s="2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274"/>
      <c r="AA80" s="274"/>
      <c r="AB80" s="274"/>
      <c r="AC80" s="274"/>
      <c r="AD80" s="274"/>
      <c r="AE80" s="274"/>
    </row>
    <row r="81" spans="1:31" s="275" customFormat="1" ht="12.75" hidden="1">
      <c r="A81" s="11"/>
      <c r="B81" s="2"/>
      <c r="C81" s="3"/>
      <c r="D81" s="2"/>
      <c r="E81" s="11"/>
      <c r="F81" s="2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274"/>
      <c r="AA81" s="274"/>
      <c r="AB81" s="274"/>
      <c r="AC81" s="274"/>
      <c r="AD81" s="274"/>
      <c r="AE81" s="274"/>
    </row>
    <row r="82" spans="1:31" s="275" customFormat="1" ht="12.75" hidden="1">
      <c r="A82" s="11"/>
      <c r="B82" s="2"/>
      <c r="C82" s="3"/>
      <c r="D82" s="2"/>
      <c r="E82" s="11"/>
      <c r="F82" s="2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274"/>
      <c r="AA82" s="274"/>
      <c r="AB82" s="274"/>
      <c r="AC82" s="274"/>
      <c r="AD82" s="274"/>
      <c r="AE82" s="274"/>
    </row>
    <row r="83" spans="1:31" s="275" customFormat="1" ht="12.75" hidden="1">
      <c r="A83" s="11"/>
      <c r="B83" s="2"/>
      <c r="C83" s="3"/>
      <c r="D83" s="2"/>
      <c r="E83" s="11"/>
      <c r="F83" s="2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274"/>
      <c r="AA83" s="274"/>
      <c r="AB83" s="274"/>
      <c r="AC83" s="274"/>
      <c r="AD83" s="274"/>
      <c r="AE83" s="274"/>
    </row>
    <row r="84" spans="1:31" s="275" customFormat="1" ht="12.75" hidden="1">
      <c r="A84" s="11"/>
      <c r="B84" s="2"/>
      <c r="C84" s="3"/>
      <c r="D84" s="2"/>
      <c r="E84" s="11"/>
      <c r="F84" s="2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274"/>
      <c r="AA84" s="274"/>
      <c r="AB84" s="274"/>
      <c r="AC84" s="274"/>
      <c r="AD84" s="274"/>
      <c r="AE84" s="274"/>
    </row>
    <row r="85" spans="1:31" s="275" customFormat="1" ht="12.75" hidden="1">
      <c r="A85" s="11"/>
      <c r="B85" s="2"/>
      <c r="C85" s="3"/>
      <c r="D85" s="2"/>
      <c r="E85" s="11"/>
      <c r="F85" s="2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274"/>
      <c r="AA85" s="274"/>
      <c r="AB85" s="274"/>
      <c r="AC85" s="274"/>
      <c r="AD85" s="274"/>
      <c r="AE85" s="274"/>
    </row>
    <row r="86" spans="1:31" s="275" customFormat="1" ht="12.75" hidden="1">
      <c r="A86" s="11"/>
      <c r="B86" s="2"/>
      <c r="C86" s="3"/>
      <c r="D86" s="2"/>
      <c r="E86" s="11"/>
      <c r="F86" s="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274"/>
      <c r="AA86" s="274"/>
      <c r="AB86" s="274"/>
      <c r="AC86" s="274"/>
      <c r="AD86" s="274"/>
      <c r="AE86" s="274"/>
    </row>
    <row r="87" spans="1:31" s="275" customFormat="1" ht="12.75" hidden="1">
      <c r="A87" s="11"/>
      <c r="B87" s="2"/>
      <c r="C87" s="3"/>
      <c r="D87" s="2"/>
      <c r="E87" s="11"/>
      <c r="F87" s="2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274"/>
      <c r="AA87" s="274"/>
      <c r="AB87" s="274"/>
      <c r="AC87" s="274"/>
      <c r="AD87" s="274"/>
      <c r="AE87" s="274"/>
    </row>
    <row r="88" spans="1:31" s="275" customFormat="1" ht="12.75" hidden="1">
      <c r="A88" s="11"/>
      <c r="B88" s="2"/>
      <c r="C88" s="3"/>
      <c r="D88" s="2"/>
      <c r="E88" s="11"/>
      <c r="F88" s="2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274"/>
      <c r="AA88" s="274"/>
      <c r="AB88" s="274"/>
      <c r="AC88" s="274"/>
      <c r="AD88" s="274"/>
      <c r="AE88" s="274"/>
    </row>
    <row r="89" spans="1:31" s="275" customFormat="1" ht="12.75" hidden="1">
      <c r="A89" s="11"/>
      <c r="B89" s="2"/>
      <c r="C89" s="3"/>
      <c r="D89" s="2"/>
      <c r="E89" s="11"/>
      <c r="F89" s="2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274"/>
      <c r="AA89" s="274"/>
      <c r="AB89" s="274"/>
      <c r="AC89" s="274"/>
      <c r="AD89" s="274"/>
      <c r="AE89" s="274"/>
    </row>
    <row r="90" spans="1:31" s="275" customFormat="1" ht="12.75" hidden="1">
      <c r="A90" s="11"/>
      <c r="B90" s="2"/>
      <c r="C90" s="3"/>
      <c r="D90" s="2"/>
      <c r="E90" s="11"/>
      <c r="F90" s="2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274"/>
      <c r="AA90" s="274"/>
      <c r="AB90" s="274"/>
      <c r="AC90" s="274"/>
      <c r="AD90" s="274"/>
      <c r="AE90" s="274"/>
    </row>
    <row r="91" spans="1:31" s="275" customFormat="1" ht="12.75" hidden="1">
      <c r="A91" s="11"/>
      <c r="B91" s="2"/>
      <c r="C91" s="3"/>
      <c r="D91" s="2"/>
      <c r="E91" s="11"/>
      <c r="F91" s="2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274"/>
      <c r="AA91" s="274"/>
      <c r="AB91" s="274"/>
      <c r="AC91" s="274"/>
      <c r="AD91" s="274"/>
      <c r="AE91" s="274"/>
    </row>
    <row r="92" spans="1:31" s="275" customFormat="1" ht="12.75" hidden="1">
      <c r="A92" s="11"/>
      <c r="B92" s="2"/>
      <c r="C92" s="3"/>
      <c r="D92" s="2"/>
      <c r="E92" s="11"/>
      <c r="F92" s="2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274"/>
      <c r="AA92" s="274"/>
      <c r="AB92" s="274"/>
      <c r="AC92" s="274"/>
      <c r="AD92" s="274"/>
      <c r="AE92" s="274"/>
    </row>
    <row r="93" spans="1:31" s="275" customFormat="1" ht="12.75" hidden="1">
      <c r="A93" s="11"/>
      <c r="B93" s="2"/>
      <c r="C93" s="3"/>
      <c r="D93" s="2"/>
      <c r="E93" s="11"/>
      <c r="F93" s="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274"/>
      <c r="AA93" s="274"/>
      <c r="AB93" s="274"/>
      <c r="AC93" s="274"/>
      <c r="AD93" s="274"/>
      <c r="AE93" s="274"/>
    </row>
    <row r="94" spans="1:31" s="275" customFormat="1" ht="12.75" hidden="1">
      <c r="A94" s="11"/>
      <c r="B94" s="2"/>
      <c r="C94" s="3"/>
      <c r="D94" s="2"/>
      <c r="E94" s="11"/>
      <c r="F94" s="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274"/>
      <c r="AA94" s="274"/>
      <c r="AB94" s="274"/>
      <c r="AC94" s="274"/>
      <c r="AD94" s="274"/>
      <c r="AE94" s="274"/>
    </row>
    <row r="95" spans="1:31" s="275" customFormat="1" ht="12.75" hidden="1">
      <c r="A95" s="11"/>
      <c r="B95" s="2"/>
      <c r="C95" s="3"/>
      <c r="D95" s="2"/>
      <c r="E95" s="11"/>
      <c r="F95" s="2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274"/>
      <c r="AA95" s="274"/>
      <c r="AB95" s="274"/>
      <c r="AC95" s="274"/>
      <c r="AD95" s="274"/>
      <c r="AE95" s="274"/>
    </row>
    <row r="96" spans="1:31" s="275" customFormat="1" ht="12.75" hidden="1">
      <c r="A96" s="11"/>
      <c r="B96" s="2"/>
      <c r="C96" s="3"/>
      <c r="D96" s="2"/>
      <c r="E96" s="11"/>
      <c r="F96" s="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274"/>
      <c r="AA96" s="274"/>
      <c r="AB96" s="274"/>
      <c r="AC96" s="274"/>
      <c r="AD96" s="274"/>
      <c r="AE96" s="274"/>
    </row>
    <row r="97" spans="1:31" s="275" customFormat="1" ht="12.75" hidden="1">
      <c r="A97" s="11"/>
      <c r="B97" s="2"/>
      <c r="C97" s="3"/>
      <c r="D97" s="2"/>
      <c r="E97" s="11"/>
      <c r="F97" s="2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274"/>
      <c r="AA97" s="274"/>
      <c r="AB97" s="274"/>
      <c r="AC97" s="274"/>
      <c r="AD97" s="274"/>
      <c r="AE97" s="274"/>
    </row>
    <row r="98" spans="1:31" s="275" customFormat="1" ht="12.75" hidden="1">
      <c r="A98" s="11"/>
      <c r="B98" s="2"/>
      <c r="C98" s="3"/>
      <c r="D98" s="2"/>
      <c r="E98" s="11"/>
      <c r="F98" s="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274"/>
      <c r="AA98" s="274"/>
      <c r="AB98" s="274"/>
      <c r="AC98" s="274"/>
      <c r="AD98" s="274"/>
      <c r="AE98" s="274"/>
    </row>
    <row r="99" spans="1:31" s="275" customFormat="1" ht="12.75" hidden="1">
      <c r="A99" s="11"/>
      <c r="B99" s="2"/>
      <c r="C99" s="3"/>
      <c r="D99" s="2"/>
      <c r="E99" s="11"/>
      <c r="F99" s="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274"/>
      <c r="AA99" s="274"/>
      <c r="AB99" s="274"/>
      <c r="AC99" s="274"/>
      <c r="AD99" s="274"/>
      <c r="AE99" s="274"/>
    </row>
    <row r="100" spans="1:31" s="275" customFormat="1" ht="12.75" hidden="1">
      <c r="A100" s="11"/>
      <c r="B100" s="2"/>
      <c r="C100" s="3"/>
      <c r="D100" s="2"/>
      <c r="E100" s="11"/>
      <c r="F100" s="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274"/>
      <c r="AA100" s="274"/>
      <c r="AB100" s="274"/>
      <c r="AC100" s="274"/>
      <c r="AD100" s="274"/>
      <c r="AE100" s="274"/>
    </row>
    <row r="101" spans="1:31" s="275" customFormat="1" ht="12.75" hidden="1">
      <c r="A101" s="11"/>
      <c r="B101" s="2"/>
      <c r="C101" s="3"/>
      <c r="D101" s="2"/>
      <c r="E101" s="11"/>
      <c r="F101" s="2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274"/>
      <c r="AA101" s="274"/>
      <c r="AB101" s="274"/>
      <c r="AC101" s="274"/>
      <c r="AD101" s="274"/>
      <c r="AE101" s="274"/>
    </row>
    <row r="102" spans="1:31" s="275" customFormat="1" ht="12.75" hidden="1">
      <c r="A102" s="11"/>
      <c r="B102" s="2"/>
      <c r="C102" s="3"/>
      <c r="D102" s="2"/>
      <c r="E102" s="11"/>
      <c r="F102" s="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274"/>
      <c r="AA102" s="274"/>
      <c r="AB102" s="274"/>
      <c r="AC102" s="274"/>
      <c r="AD102" s="274"/>
      <c r="AE102" s="274"/>
    </row>
    <row r="103" spans="1:31" s="275" customFormat="1" ht="12.75" hidden="1">
      <c r="A103" s="11"/>
      <c r="B103" s="2"/>
      <c r="C103" s="3"/>
      <c r="D103" s="2"/>
      <c r="E103" s="11"/>
      <c r="F103" s="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274"/>
      <c r="AA103" s="274"/>
      <c r="AB103" s="274"/>
      <c r="AC103" s="274"/>
      <c r="AD103" s="274"/>
      <c r="AE103" s="274"/>
    </row>
    <row r="104" spans="1:31" s="275" customFormat="1" ht="12.75" hidden="1">
      <c r="A104" s="11"/>
      <c r="B104" s="2"/>
      <c r="C104" s="3"/>
      <c r="D104" s="2"/>
      <c r="E104" s="11"/>
      <c r="F104" s="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274"/>
      <c r="AA104" s="274"/>
      <c r="AB104" s="274"/>
      <c r="AC104" s="274"/>
      <c r="AD104" s="274"/>
      <c r="AE104" s="274"/>
    </row>
    <row r="105" spans="1:31" s="275" customFormat="1" ht="12.75" hidden="1">
      <c r="A105" s="11"/>
      <c r="B105" s="2"/>
      <c r="C105" s="3"/>
      <c r="D105" s="2"/>
      <c r="E105" s="11"/>
      <c r="F105" s="2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274"/>
      <c r="AA105" s="274"/>
      <c r="AB105" s="274"/>
      <c r="AC105" s="274"/>
      <c r="AD105" s="274"/>
      <c r="AE105" s="274"/>
    </row>
    <row r="106" spans="1:31" s="275" customFormat="1" ht="12.75" hidden="1">
      <c r="A106" s="11"/>
      <c r="B106" s="2"/>
      <c r="C106" s="3"/>
      <c r="D106" s="2"/>
      <c r="E106" s="11"/>
      <c r="F106" s="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274"/>
      <c r="AA106" s="274"/>
      <c r="AB106" s="274"/>
      <c r="AC106" s="274"/>
      <c r="AD106" s="274"/>
      <c r="AE106" s="274"/>
    </row>
    <row r="107" spans="1:31" s="275" customFormat="1" ht="12.75" hidden="1">
      <c r="A107" s="11"/>
      <c r="B107" s="2"/>
      <c r="C107" s="3"/>
      <c r="D107" s="2"/>
      <c r="E107" s="11"/>
      <c r="F107" s="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274"/>
      <c r="AA107" s="274"/>
      <c r="AB107" s="274"/>
      <c r="AC107" s="274"/>
      <c r="AD107" s="274"/>
      <c r="AE107" s="274"/>
    </row>
    <row r="108" spans="1:31" s="275" customFormat="1" ht="12.75" hidden="1">
      <c r="A108" s="11"/>
      <c r="B108" s="2"/>
      <c r="C108" s="3"/>
      <c r="D108" s="2"/>
      <c r="E108" s="11"/>
      <c r="F108" s="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274"/>
      <c r="AA108" s="274"/>
      <c r="AB108" s="274"/>
      <c r="AC108" s="274"/>
      <c r="AD108" s="274"/>
      <c r="AE108" s="274"/>
    </row>
    <row r="109" spans="1:31" s="275" customFormat="1" ht="12.75" hidden="1">
      <c r="A109" s="11"/>
      <c r="B109" s="2"/>
      <c r="C109" s="3"/>
      <c r="D109" s="2"/>
      <c r="E109" s="11"/>
      <c r="F109" s="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274"/>
      <c r="AA109" s="274"/>
      <c r="AB109" s="274"/>
      <c r="AC109" s="274"/>
      <c r="AD109" s="274"/>
      <c r="AE109" s="274"/>
    </row>
    <row r="110" spans="1:31" s="275" customFormat="1" ht="12.75" hidden="1">
      <c r="A110" s="11"/>
      <c r="B110" s="2"/>
      <c r="C110" s="3"/>
      <c r="D110" s="2"/>
      <c r="E110" s="11"/>
      <c r="F110" s="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274"/>
      <c r="AA110" s="274"/>
      <c r="AB110" s="274"/>
      <c r="AC110" s="274"/>
      <c r="AD110" s="274"/>
      <c r="AE110" s="274"/>
    </row>
    <row r="111" spans="1:31" s="275" customFormat="1" ht="12.75" hidden="1">
      <c r="A111" s="11"/>
      <c r="B111" s="2"/>
      <c r="C111" s="3"/>
      <c r="D111" s="2"/>
      <c r="E111" s="11"/>
      <c r="F111" s="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274"/>
      <c r="AA111" s="274"/>
      <c r="AB111" s="274"/>
      <c r="AC111" s="274"/>
      <c r="AD111" s="274"/>
      <c r="AE111" s="274"/>
    </row>
    <row r="112" spans="1:31" s="275" customFormat="1" ht="12.75" hidden="1">
      <c r="A112" s="11"/>
      <c r="B112" s="2"/>
      <c r="C112" s="3"/>
      <c r="D112" s="2"/>
      <c r="E112" s="11"/>
      <c r="F112" s="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274"/>
      <c r="AA112" s="274"/>
      <c r="AB112" s="274"/>
      <c r="AC112" s="274"/>
      <c r="AD112" s="274"/>
      <c r="AE112" s="274"/>
    </row>
    <row r="113" spans="1:31" s="275" customFormat="1" ht="12.75" hidden="1">
      <c r="A113" s="11"/>
      <c r="B113" s="2"/>
      <c r="C113" s="3"/>
      <c r="D113" s="2"/>
      <c r="E113" s="11"/>
      <c r="F113" s="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274"/>
      <c r="AA113" s="274"/>
      <c r="AB113" s="274"/>
      <c r="AC113" s="274"/>
      <c r="AD113" s="274"/>
      <c r="AE113" s="274"/>
    </row>
    <row r="114" spans="1:31" s="275" customFormat="1" ht="12.75" hidden="1">
      <c r="A114" s="11"/>
      <c r="B114" s="2"/>
      <c r="C114" s="3"/>
      <c r="D114" s="2"/>
      <c r="E114" s="11"/>
      <c r="F114" s="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274"/>
      <c r="AA114" s="274"/>
      <c r="AB114" s="274"/>
      <c r="AC114" s="274"/>
      <c r="AD114" s="274"/>
      <c r="AE114" s="274"/>
    </row>
    <row r="115" spans="1:31" s="275" customFormat="1" ht="12.75" hidden="1">
      <c r="A115" s="11"/>
      <c r="B115" s="2"/>
      <c r="C115" s="3"/>
      <c r="D115" s="2"/>
      <c r="E115" s="11"/>
      <c r="F115" s="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274"/>
      <c r="AA115" s="274"/>
      <c r="AB115" s="274"/>
      <c r="AC115" s="274"/>
      <c r="AD115" s="274"/>
      <c r="AE115" s="274"/>
    </row>
    <row r="116" spans="1:31" s="275" customFormat="1" ht="12.75" hidden="1">
      <c r="A116" s="11"/>
      <c r="B116" s="2"/>
      <c r="C116" s="3"/>
      <c r="D116" s="2"/>
      <c r="E116" s="11"/>
      <c r="F116" s="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274"/>
      <c r="AA116" s="274"/>
      <c r="AB116" s="274"/>
      <c r="AC116" s="274"/>
      <c r="AD116" s="274"/>
      <c r="AE116" s="274"/>
    </row>
    <row r="117" spans="1:31" s="275" customFormat="1" ht="12.75" hidden="1">
      <c r="A117" s="11"/>
      <c r="B117" s="2"/>
      <c r="C117" s="3"/>
      <c r="D117" s="2"/>
      <c r="E117" s="11"/>
      <c r="F117" s="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274"/>
      <c r="AA117" s="274"/>
      <c r="AB117" s="274"/>
      <c r="AC117" s="274"/>
      <c r="AD117" s="274"/>
      <c r="AE117" s="274"/>
    </row>
    <row r="118" spans="1:31" s="275" customFormat="1" ht="12.75" hidden="1">
      <c r="A118" s="11"/>
      <c r="B118" s="2"/>
      <c r="C118" s="3"/>
      <c r="D118" s="2"/>
      <c r="E118" s="11"/>
      <c r="F118" s="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274"/>
      <c r="AA118" s="274"/>
      <c r="AB118" s="274"/>
      <c r="AC118" s="274"/>
      <c r="AD118" s="274"/>
      <c r="AE118" s="274"/>
    </row>
    <row r="119" spans="1:31" s="275" customFormat="1" ht="12.75" hidden="1">
      <c r="A119" s="11"/>
      <c r="B119" s="2"/>
      <c r="C119" s="3"/>
      <c r="D119" s="2"/>
      <c r="E119" s="11"/>
      <c r="F119" s="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274"/>
      <c r="AA119" s="274"/>
      <c r="AB119" s="274"/>
      <c r="AC119" s="274"/>
      <c r="AD119" s="274"/>
      <c r="AE119" s="274"/>
    </row>
    <row r="120" spans="1:31" s="275" customFormat="1" ht="12.75" hidden="1">
      <c r="A120" s="11"/>
      <c r="B120" s="2"/>
      <c r="C120" s="3"/>
      <c r="D120" s="2"/>
      <c r="E120" s="11"/>
      <c r="F120" s="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274"/>
      <c r="AA120" s="274"/>
      <c r="AB120" s="274"/>
      <c r="AC120" s="274"/>
      <c r="AD120" s="274"/>
      <c r="AE120" s="274"/>
    </row>
    <row r="121" spans="1:31" s="275" customFormat="1" ht="12.75" hidden="1">
      <c r="A121" s="11"/>
      <c r="B121" s="2"/>
      <c r="C121" s="3"/>
      <c r="D121" s="2"/>
      <c r="E121" s="11"/>
      <c r="F121" s="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274"/>
      <c r="AA121" s="274"/>
      <c r="AB121" s="274"/>
      <c r="AC121" s="274"/>
      <c r="AD121" s="274"/>
      <c r="AE121" s="274"/>
    </row>
    <row r="122" spans="1:31" s="275" customFormat="1" ht="12.75" hidden="1">
      <c r="A122" s="11"/>
      <c r="B122" s="2"/>
      <c r="C122" s="3"/>
      <c r="D122" s="2"/>
      <c r="E122" s="11"/>
      <c r="F122" s="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274"/>
      <c r="AA122" s="274"/>
      <c r="AB122" s="274"/>
      <c r="AC122" s="274"/>
      <c r="AD122" s="274"/>
      <c r="AE122" s="274"/>
    </row>
    <row r="123" spans="1:31" s="275" customFormat="1" ht="12.75" hidden="1">
      <c r="A123" s="11"/>
      <c r="B123" s="2"/>
      <c r="C123" s="3"/>
      <c r="D123" s="2"/>
      <c r="E123" s="11"/>
      <c r="F123" s="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274"/>
      <c r="AA123" s="274"/>
      <c r="AB123" s="274"/>
      <c r="AC123" s="274"/>
      <c r="AD123" s="274"/>
      <c r="AE123" s="274"/>
    </row>
    <row r="124" spans="1:31" s="275" customFormat="1" ht="12.75" hidden="1">
      <c r="A124" s="11"/>
      <c r="B124" s="2"/>
      <c r="C124" s="3"/>
      <c r="D124" s="2"/>
      <c r="E124" s="11"/>
      <c r="F124" s="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274"/>
      <c r="AA124" s="274"/>
      <c r="AB124" s="274"/>
      <c r="AC124" s="274"/>
      <c r="AD124" s="274"/>
      <c r="AE124" s="274"/>
    </row>
    <row r="125" spans="1:31" s="275" customFormat="1" ht="12.75" hidden="1">
      <c r="A125" s="11"/>
      <c r="B125" s="2"/>
      <c r="C125" s="3"/>
      <c r="D125" s="2"/>
      <c r="E125" s="11"/>
      <c r="F125" s="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274"/>
      <c r="AA125" s="274"/>
      <c r="AB125" s="274"/>
      <c r="AC125" s="274"/>
      <c r="AD125" s="274"/>
      <c r="AE125" s="274"/>
    </row>
    <row r="126" spans="1:31" s="275" customFormat="1" ht="12.75" hidden="1">
      <c r="A126" s="11"/>
      <c r="B126" s="2"/>
      <c r="C126" s="3"/>
      <c r="D126" s="2"/>
      <c r="E126" s="11"/>
      <c r="F126" s="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274"/>
      <c r="AA126" s="274"/>
      <c r="AB126" s="274"/>
      <c r="AC126" s="274"/>
      <c r="AD126" s="274"/>
      <c r="AE126" s="274"/>
    </row>
    <row r="127" spans="1:31" s="275" customFormat="1" ht="12.75" hidden="1">
      <c r="A127" s="11"/>
      <c r="B127" s="2"/>
      <c r="C127" s="3"/>
      <c r="D127" s="2"/>
      <c r="E127" s="11"/>
      <c r="F127" s="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274"/>
      <c r="AA127" s="274"/>
      <c r="AB127" s="274"/>
      <c r="AC127" s="274"/>
      <c r="AD127" s="274"/>
      <c r="AE127" s="274"/>
    </row>
    <row r="128" spans="1:31" s="275" customFormat="1" ht="12.75" hidden="1">
      <c r="A128" s="11"/>
      <c r="B128" s="2"/>
      <c r="C128" s="3"/>
      <c r="D128" s="2"/>
      <c r="E128" s="11"/>
      <c r="F128" s="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274"/>
      <c r="AA128" s="274"/>
      <c r="AB128" s="274"/>
      <c r="AC128" s="274"/>
      <c r="AD128" s="274"/>
      <c r="AE128" s="274"/>
    </row>
    <row r="129" spans="1:31" s="275" customFormat="1" ht="12.75" hidden="1">
      <c r="A129" s="11"/>
      <c r="B129" s="2"/>
      <c r="C129" s="3"/>
      <c r="D129" s="2"/>
      <c r="E129" s="11"/>
      <c r="F129" s="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274"/>
      <c r="AA129" s="274"/>
      <c r="AB129" s="274"/>
      <c r="AC129" s="274"/>
      <c r="AD129" s="274"/>
      <c r="AE129" s="274"/>
    </row>
    <row r="130" spans="1:31" s="275" customFormat="1" ht="12.75" hidden="1">
      <c r="A130" s="11"/>
      <c r="B130" s="2"/>
      <c r="C130" s="3"/>
      <c r="D130" s="2"/>
      <c r="E130" s="11"/>
      <c r="F130" s="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274"/>
      <c r="AA130" s="274"/>
      <c r="AB130" s="274"/>
      <c r="AC130" s="274"/>
      <c r="AD130" s="274"/>
      <c r="AE130" s="274"/>
    </row>
    <row r="131" spans="1:31" s="275" customFormat="1" ht="12.75" hidden="1">
      <c r="A131" s="11"/>
      <c r="B131" s="2"/>
      <c r="C131" s="3"/>
      <c r="D131" s="2"/>
      <c r="E131" s="11"/>
      <c r="F131" s="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274"/>
      <c r="AA131" s="274"/>
      <c r="AB131" s="274"/>
      <c r="AC131" s="274"/>
      <c r="AD131" s="274"/>
      <c r="AE131" s="274"/>
    </row>
    <row r="132" spans="1:31" s="275" customFormat="1" ht="12.75" hidden="1">
      <c r="A132" s="11"/>
      <c r="B132" s="2"/>
      <c r="C132" s="3"/>
      <c r="D132" s="2"/>
      <c r="E132" s="11"/>
      <c r="F132" s="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274"/>
      <c r="AA132" s="274"/>
      <c r="AB132" s="274"/>
      <c r="AC132" s="274"/>
      <c r="AD132" s="274"/>
      <c r="AE132" s="274"/>
    </row>
    <row r="133" spans="1:31" s="275" customFormat="1" ht="12.75" hidden="1">
      <c r="A133" s="11"/>
      <c r="B133" s="2"/>
      <c r="C133" s="3"/>
      <c r="D133" s="2"/>
      <c r="E133" s="11"/>
      <c r="F133" s="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274"/>
      <c r="AA133" s="274"/>
      <c r="AB133" s="274"/>
      <c r="AC133" s="274"/>
      <c r="AD133" s="274"/>
      <c r="AE133" s="274"/>
    </row>
    <row r="134" spans="1:31" s="275" customFormat="1" ht="12.75" hidden="1">
      <c r="A134" s="11"/>
      <c r="B134" s="2"/>
      <c r="C134" s="3"/>
      <c r="D134" s="2"/>
      <c r="E134" s="11"/>
      <c r="F134" s="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274"/>
      <c r="AA134" s="274"/>
      <c r="AB134" s="274"/>
      <c r="AC134" s="274"/>
      <c r="AD134" s="274"/>
      <c r="AE134" s="274"/>
    </row>
    <row r="135" spans="1:31" s="275" customFormat="1" ht="12.75" hidden="1">
      <c r="A135" s="11"/>
      <c r="B135" s="2"/>
      <c r="C135" s="3"/>
      <c r="D135" s="2"/>
      <c r="E135" s="11"/>
      <c r="F135" s="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274"/>
      <c r="AA135" s="274"/>
      <c r="AB135" s="274"/>
      <c r="AC135" s="274"/>
      <c r="AD135" s="274"/>
      <c r="AE135" s="274"/>
    </row>
    <row r="136" spans="1:31" s="275" customFormat="1" ht="12.75" hidden="1">
      <c r="A136" s="11"/>
      <c r="B136" s="2"/>
      <c r="C136" s="3"/>
      <c r="D136" s="2"/>
      <c r="E136" s="11"/>
      <c r="F136" s="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274"/>
      <c r="AA136" s="274"/>
      <c r="AB136" s="274"/>
      <c r="AC136" s="274"/>
      <c r="AD136" s="274"/>
      <c r="AE136" s="274"/>
    </row>
    <row r="137" spans="1:31" s="275" customFormat="1" ht="12.75" hidden="1">
      <c r="A137" s="11"/>
      <c r="B137" s="2"/>
      <c r="C137" s="3"/>
      <c r="D137" s="2"/>
      <c r="E137" s="11"/>
      <c r="F137" s="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274"/>
      <c r="AA137" s="274"/>
      <c r="AB137" s="274"/>
      <c r="AC137" s="274"/>
      <c r="AD137" s="274"/>
      <c r="AE137" s="274"/>
    </row>
    <row r="138" spans="1:31" s="275" customFormat="1" ht="12.75" hidden="1">
      <c r="A138" s="11"/>
      <c r="B138" s="2"/>
      <c r="C138" s="3"/>
      <c r="D138" s="2"/>
      <c r="E138" s="11"/>
      <c r="F138" s="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274"/>
      <c r="AA138" s="274"/>
      <c r="AB138" s="274"/>
      <c r="AC138" s="274"/>
      <c r="AD138" s="274"/>
      <c r="AE138" s="274"/>
    </row>
    <row r="139" spans="1:31" s="275" customFormat="1" ht="12.75" hidden="1">
      <c r="A139" s="11"/>
      <c r="B139" s="2"/>
      <c r="C139" s="3"/>
      <c r="D139" s="2"/>
      <c r="E139" s="11"/>
      <c r="F139" s="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274"/>
      <c r="AA139" s="274"/>
      <c r="AB139" s="274"/>
      <c r="AC139" s="274"/>
      <c r="AD139" s="274"/>
      <c r="AE139" s="274"/>
    </row>
    <row r="140" spans="1:31" s="275" customFormat="1" ht="12.75" hidden="1">
      <c r="A140" s="11"/>
      <c r="B140" s="2"/>
      <c r="C140" s="3"/>
      <c r="D140" s="2"/>
      <c r="E140" s="11"/>
      <c r="F140" s="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274"/>
      <c r="AA140" s="274"/>
      <c r="AB140" s="274"/>
      <c r="AC140" s="274"/>
      <c r="AD140" s="274"/>
      <c r="AE140" s="274"/>
    </row>
    <row r="141" spans="1:31" s="275" customFormat="1" ht="12.75" hidden="1">
      <c r="A141" s="11"/>
      <c r="B141" s="2"/>
      <c r="C141" s="3"/>
      <c r="D141" s="2"/>
      <c r="E141" s="11"/>
      <c r="F141" s="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274"/>
      <c r="AA141" s="274"/>
      <c r="AB141" s="274"/>
      <c r="AC141" s="274"/>
      <c r="AD141" s="274"/>
      <c r="AE141" s="274"/>
    </row>
    <row r="142" spans="1:31" s="275" customFormat="1" ht="12.75" hidden="1">
      <c r="A142" s="11"/>
      <c r="B142" s="2"/>
      <c r="C142" s="3"/>
      <c r="D142" s="2"/>
      <c r="E142" s="11"/>
      <c r="F142" s="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274"/>
      <c r="AA142" s="274"/>
      <c r="AB142" s="274"/>
      <c r="AC142" s="274"/>
      <c r="AD142" s="274"/>
      <c r="AE142" s="274"/>
    </row>
    <row r="143" spans="1:31" s="275" customFormat="1" ht="12.75" hidden="1">
      <c r="A143" s="11"/>
      <c r="B143" s="2"/>
      <c r="C143" s="3"/>
      <c r="D143" s="2"/>
      <c r="E143" s="11"/>
      <c r="F143" s="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274"/>
      <c r="AA143" s="274"/>
      <c r="AB143" s="274"/>
      <c r="AC143" s="274"/>
      <c r="AD143" s="274"/>
      <c r="AE143" s="274"/>
    </row>
    <row r="144" spans="1:31" s="275" customFormat="1" ht="12.75" hidden="1">
      <c r="A144" s="11"/>
      <c r="B144" s="2"/>
      <c r="C144" s="3"/>
      <c r="D144" s="2"/>
      <c r="E144" s="11"/>
      <c r="F144" s="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274"/>
      <c r="AA144" s="274"/>
      <c r="AB144" s="274"/>
      <c r="AC144" s="274"/>
      <c r="AD144" s="274"/>
      <c r="AE144" s="274"/>
    </row>
    <row r="145" spans="1:31" s="275" customFormat="1" ht="12.75" hidden="1">
      <c r="A145" s="11"/>
      <c r="B145" s="2"/>
      <c r="C145" s="3"/>
      <c r="D145" s="2"/>
      <c r="E145" s="11"/>
      <c r="F145" s="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274"/>
      <c r="AA145" s="274"/>
      <c r="AB145" s="274"/>
      <c r="AC145" s="274"/>
      <c r="AD145" s="274"/>
      <c r="AE145" s="274"/>
    </row>
    <row r="146" spans="1:31" s="275" customFormat="1" ht="12.75" hidden="1">
      <c r="A146" s="11"/>
      <c r="B146" s="2"/>
      <c r="C146" s="3"/>
      <c r="D146" s="2"/>
      <c r="E146" s="11"/>
      <c r="F146" s="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274"/>
      <c r="AA146" s="274"/>
      <c r="AB146" s="274"/>
      <c r="AC146" s="274"/>
      <c r="AD146" s="274"/>
      <c r="AE146" s="274"/>
    </row>
    <row r="147" spans="1:31" s="275" customFormat="1" ht="12.75" hidden="1">
      <c r="A147" s="11"/>
      <c r="B147" s="2"/>
      <c r="C147" s="3"/>
      <c r="D147" s="2"/>
      <c r="E147" s="11"/>
      <c r="F147" s="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274"/>
      <c r="AA147" s="274"/>
      <c r="AB147" s="274"/>
      <c r="AC147" s="274"/>
      <c r="AD147" s="274"/>
      <c r="AE147" s="274"/>
    </row>
    <row r="148" spans="1:31" s="275" customFormat="1" ht="12.75" hidden="1">
      <c r="A148" s="11"/>
      <c r="B148" s="2"/>
      <c r="C148" s="3"/>
      <c r="D148" s="2"/>
      <c r="E148" s="11"/>
      <c r="F148" s="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274"/>
      <c r="AA148" s="274"/>
      <c r="AB148" s="274"/>
      <c r="AC148" s="274"/>
      <c r="AD148" s="274"/>
      <c r="AE148" s="274"/>
    </row>
    <row r="149" spans="1:31" s="275" customFormat="1" ht="12.75" hidden="1">
      <c r="A149" s="11"/>
      <c r="B149" s="2"/>
      <c r="C149" s="3"/>
      <c r="D149" s="2"/>
      <c r="E149" s="11"/>
      <c r="F149" s="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274"/>
      <c r="AA149" s="274"/>
      <c r="AB149" s="274"/>
      <c r="AC149" s="274"/>
      <c r="AD149" s="274"/>
      <c r="AE149" s="274"/>
    </row>
    <row r="150" spans="1:31" s="275" customFormat="1" ht="12.75" hidden="1">
      <c r="A150" s="11"/>
      <c r="B150" s="2"/>
      <c r="C150" s="3"/>
      <c r="D150" s="2"/>
      <c r="E150" s="11"/>
      <c r="F150" s="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274"/>
      <c r="AA150" s="274"/>
      <c r="AB150" s="274"/>
      <c r="AC150" s="274"/>
      <c r="AD150" s="274"/>
      <c r="AE150" s="274"/>
    </row>
    <row r="151" spans="1:31" s="275" customFormat="1" ht="12.75" hidden="1">
      <c r="A151" s="11"/>
      <c r="B151" s="2"/>
      <c r="C151" s="3"/>
      <c r="D151" s="2"/>
      <c r="E151" s="11"/>
      <c r="F151" s="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274"/>
      <c r="AA151" s="274"/>
      <c r="AB151" s="274"/>
      <c r="AC151" s="274"/>
      <c r="AD151" s="274"/>
      <c r="AE151" s="274"/>
    </row>
    <row r="152" spans="1:31" s="275" customFormat="1" ht="12.75" hidden="1">
      <c r="A152" s="11"/>
      <c r="B152" s="2"/>
      <c r="C152" s="3"/>
      <c r="D152" s="2"/>
      <c r="E152" s="11"/>
      <c r="F152" s="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274"/>
      <c r="AA152" s="274"/>
      <c r="AB152" s="274"/>
      <c r="AC152" s="274"/>
      <c r="AD152" s="274"/>
      <c r="AE152" s="274"/>
    </row>
    <row r="153" spans="1:31" s="275" customFormat="1" ht="12.75" hidden="1">
      <c r="A153" s="11"/>
      <c r="B153" s="2"/>
      <c r="C153" s="3"/>
      <c r="D153" s="2"/>
      <c r="E153" s="11"/>
      <c r="F153" s="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274"/>
      <c r="AA153" s="274"/>
      <c r="AB153" s="274"/>
      <c r="AC153" s="274"/>
      <c r="AD153" s="274"/>
      <c r="AE153" s="274"/>
    </row>
    <row r="154" spans="1:31" s="275" customFormat="1" ht="12.75" hidden="1">
      <c r="A154" s="11"/>
      <c r="B154" s="2"/>
      <c r="C154" s="3"/>
      <c r="D154" s="2"/>
      <c r="E154" s="11"/>
      <c r="F154" s="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274"/>
      <c r="AA154" s="274"/>
      <c r="AB154" s="274"/>
      <c r="AC154" s="274"/>
      <c r="AD154" s="274"/>
      <c r="AE154" s="274"/>
    </row>
    <row r="155" spans="1:31" s="275" customFormat="1" ht="12.75" hidden="1">
      <c r="A155" s="11"/>
      <c r="B155" s="2"/>
      <c r="C155" s="3"/>
      <c r="D155" s="2"/>
      <c r="E155" s="11"/>
      <c r="F155" s="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274"/>
      <c r="AA155" s="274"/>
      <c r="AB155" s="274"/>
      <c r="AC155" s="274"/>
      <c r="AD155" s="274"/>
      <c r="AE155" s="274"/>
    </row>
    <row r="156" spans="1:31" s="275" customFormat="1" ht="12.75" hidden="1">
      <c r="A156" s="11"/>
      <c r="B156" s="2"/>
      <c r="C156" s="3"/>
      <c r="D156" s="2"/>
      <c r="E156" s="11"/>
      <c r="F156" s="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274"/>
      <c r="AA156" s="274"/>
      <c r="AB156" s="274"/>
      <c r="AC156" s="274"/>
      <c r="AD156" s="274"/>
      <c r="AE156" s="274"/>
    </row>
    <row r="157" spans="1:31" s="275" customFormat="1" ht="12.75" hidden="1">
      <c r="A157" s="11"/>
      <c r="B157" s="2"/>
      <c r="C157" s="3"/>
      <c r="D157" s="2"/>
      <c r="E157" s="11"/>
      <c r="F157" s="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274"/>
      <c r="AA157" s="274"/>
      <c r="AB157" s="274"/>
      <c r="AC157" s="274"/>
      <c r="AD157" s="274"/>
      <c r="AE157" s="274"/>
    </row>
    <row r="158" spans="1:31" s="275" customFormat="1" ht="12.75" hidden="1">
      <c r="A158" s="11"/>
      <c r="B158" s="2"/>
      <c r="C158" s="3"/>
      <c r="D158" s="2"/>
      <c r="E158" s="11"/>
      <c r="F158" s="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274"/>
      <c r="AA158" s="274"/>
      <c r="AB158" s="274"/>
      <c r="AC158" s="274"/>
      <c r="AD158" s="274"/>
      <c r="AE158" s="274"/>
    </row>
    <row r="159" spans="1:31" s="275" customFormat="1" ht="12.75" hidden="1">
      <c r="A159" s="11"/>
      <c r="B159" s="2"/>
      <c r="C159" s="3"/>
      <c r="D159" s="2"/>
      <c r="E159" s="11"/>
      <c r="F159" s="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274"/>
      <c r="AA159" s="274"/>
      <c r="AB159" s="274"/>
      <c r="AC159" s="274"/>
      <c r="AD159" s="274"/>
      <c r="AE159" s="274"/>
    </row>
    <row r="160" spans="1:31" s="275" customFormat="1" ht="12.75" hidden="1">
      <c r="A160" s="11"/>
      <c r="B160" s="2"/>
      <c r="C160" s="3"/>
      <c r="D160" s="2"/>
      <c r="E160" s="11"/>
      <c r="F160" s="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274"/>
      <c r="AA160" s="274"/>
      <c r="AB160" s="274"/>
      <c r="AC160" s="274"/>
      <c r="AD160" s="274"/>
      <c r="AE160" s="274"/>
    </row>
    <row r="161" spans="1:31" s="275" customFormat="1" ht="12.75" hidden="1">
      <c r="A161" s="11"/>
      <c r="B161" s="2"/>
      <c r="C161" s="3"/>
      <c r="D161" s="2"/>
      <c r="E161" s="11"/>
      <c r="F161" s="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274"/>
      <c r="AA161" s="274"/>
      <c r="AB161" s="274"/>
      <c r="AC161" s="274"/>
      <c r="AD161" s="274"/>
      <c r="AE161" s="274"/>
    </row>
    <row r="162" spans="1:31" s="275" customFormat="1" ht="12.75" hidden="1">
      <c r="A162" s="11"/>
      <c r="B162" s="2"/>
      <c r="C162" s="3"/>
      <c r="D162" s="2"/>
      <c r="E162" s="11"/>
      <c r="F162" s="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274"/>
      <c r="AA162" s="274"/>
      <c r="AB162" s="274"/>
      <c r="AC162" s="274"/>
      <c r="AD162" s="274"/>
      <c r="AE162" s="274"/>
    </row>
    <row r="163" spans="1:31" s="275" customFormat="1" ht="12.75" hidden="1">
      <c r="A163" s="11"/>
      <c r="B163" s="2"/>
      <c r="C163" s="3"/>
      <c r="D163" s="2"/>
      <c r="E163" s="11"/>
      <c r="F163" s="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274"/>
      <c r="AA163" s="274"/>
      <c r="AB163" s="274"/>
      <c r="AC163" s="274"/>
      <c r="AD163" s="274"/>
      <c r="AE163" s="274"/>
    </row>
    <row r="164" spans="1:31" s="275" customFormat="1" ht="12.75" hidden="1">
      <c r="A164" s="11"/>
      <c r="B164" s="2"/>
      <c r="C164" s="3"/>
      <c r="D164" s="2"/>
      <c r="E164" s="11"/>
      <c r="F164" s="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274"/>
      <c r="AA164" s="274"/>
      <c r="AB164" s="274"/>
      <c r="AC164" s="274"/>
      <c r="AD164" s="274"/>
      <c r="AE164" s="274"/>
    </row>
    <row r="165" spans="1:31" s="275" customFormat="1" ht="12.75" hidden="1">
      <c r="A165" s="11"/>
      <c r="B165" s="2"/>
      <c r="C165" s="3"/>
      <c r="D165" s="2"/>
      <c r="E165" s="11"/>
      <c r="F165" s="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274"/>
      <c r="AA165" s="274"/>
      <c r="AB165" s="274"/>
      <c r="AC165" s="274"/>
      <c r="AD165" s="274"/>
      <c r="AE165" s="274"/>
    </row>
    <row r="166" spans="1:31" s="275" customFormat="1" ht="12.75" hidden="1">
      <c r="A166" s="11"/>
      <c r="B166" s="2"/>
      <c r="C166" s="3"/>
      <c r="D166" s="2"/>
      <c r="E166" s="11"/>
      <c r="F166" s="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274"/>
      <c r="AA166" s="274"/>
      <c r="AB166" s="274"/>
      <c r="AC166" s="274"/>
      <c r="AD166" s="274"/>
      <c r="AE166" s="274"/>
    </row>
    <row r="167" spans="1:31" s="275" customFormat="1" ht="12.75" hidden="1">
      <c r="A167" s="11"/>
      <c r="B167" s="2"/>
      <c r="C167" s="3"/>
      <c r="D167" s="2"/>
      <c r="E167" s="11"/>
      <c r="F167" s="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274"/>
      <c r="AA167" s="274"/>
      <c r="AB167" s="274"/>
      <c r="AC167" s="274"/>
      <c r="AD167" s="274"/>
      <c r="AE167" s="274"/>
    </row>
    <row r="168" spans="1:31" s="275" customFormat="1" ht="12.75" hidden="1">
      <c r="A168" s="11"/>
      <c r="B168" s="2"/>
      <c r="C168" s="3"/>
      <c r="D168" s="2"/>
      <c r="E168" s="11"/>
      <c r="F168" s="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274"/>
      <c r="AA168" s="274"/>
      <c r="AB168" s="274"/>
      <c r="AC168" s="274"/>
      <c r="AD168" s="274"/>
      <c r="AE168" s="274"/>
    </row>
    <row r="169" spans="1:31" s="275" customFormat="1" ht="12.75" hidden="1">
      <c r="A169" s="11"/>
      <c r="B169" s="2"/>
      <c r="C169" s="3"/>
      <c r="D169" s="2"/>
      <c r="E169" s="11"/>
      <c r="F169" s="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274"/>
      <c r="AA169" s="274"/>
      <c r="AB169" s="274"/>
      <c r="AC169" s="274"/>
      <c r="AD169" s="274"/>
      <c r="AE169" s="274"/>
    </row>
    <row r="170" spans="1:31" s="275" customFormat="1" ht="12.75" hidden="1">
      <c r="A170" s="11"/>
      <c r="B170" s="2"/>
      <c r="C170" s="3"/>
      <c r="D170" s="2"/>
      <c r="E170" s="11"/>
      <c r="F170" s="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274"/>
      <c r="AA170" s="274"/>
      <c r="AB170" s="274"/>
      <c r="AC170" s="274"/>
      <c r="AD170" s="274"/>
      <c r="AE170" s="274"/>
    </row>
    <row r="171" spans="1:31" s="275" customFormat="1" ht="12.75" hidden="1">
      <c r="A171" s="11"/>
      <c r="B171" s="2"/>
      <c r="C171" s="3"/>
      <c r="D171" s="2"/>
      <c r="E171" s="11"/>
      <c r="F171" s="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274"/>
      <c r="AA171" s="274"/>
      <c r="AB171" s="274"/>
      <c r="AC171" s="274"/>
      <c r="AD171" s="274"/>
      <c r="AE171" s="274"/>
    </row>
    <row r="172" spans="1:31" s="275" customFormat="1" ht="12.75" hidden="1">
      <c r="A172" s="11"/>
      <c r="B172" s="2"/>
      <c r="C172" s="3"/>
      <c r="D172" s="2"/>
      <c r="E172" s="11"/>
      <c r="F172" s="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274"/>
      <c r="AA172" s="274"/>
      <c r="AB172" s="274"/>
      <c r="AC172" s="274"/>
      <c r="AD172" s="274"/>
      <c r="AE172" s="274"/>
    </row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</sheetData>
  <sheetProtection/>
  <mergeCells count="34">
    <mergeCell ref="V4:X4"/>
    <mergeCell ref="V2:X2"/>
    <mergeCell ref="P1:R1"/>
    <mergeCell ref="AB3:AD3"/>
    <mergeCell ref="G3:I3"/>
    <mergeCell ref="J3:L3"/>
    <mergeCell ref="M3:O3"/>
    <mergeCell ref="P3:R3"/>
    <mergeCell ref="S3:U3"/>
    <mergeCell ref="V3:X3"/>
    <mergeCell ref="AB1:AD1"/>
    <mergeCell ref="S1:U1"/>
    <mergeCell ref="V1:X1"/>
    <mergeCell ref="M1:O1"/>
    <mergeCell ref="J2:L2"/>
    <mergeCell ref="J1:L1"/>
    <mergeCell ref="G1:I1"/>
    <mergeCell ref="G2:I2"/>
    <mergeCell ref="C5:D5"/>
    <mergeCell ref="A2:F2"/>
    <mergeCell ref="A3:F3"/>
    <mergeCell ref="A4:F4"/>
    <mergeCell ref="A1:C1"/>
    <mergeCell ref="D1:F1"/>
    <mergeCell ref="J4:L4"/>
    <mergeCell ref="G4:I4"/>
    <mergeCell ref="S2:U2"/>
    <mergeCell ref="AB2:AD2"/>
    <mergeCell ref="S4:U4"/>
    <mergeCell ref="M2:O2"/>
    <mergeCell ref="P2:R2"/>
    <mergeCell ref="P4:R4"/>
    <mergeCell ref="M4:O4"/>
    <mergeCell ref="AB4:AD4"/>
  </mergeCells>
  <conditionalFormatting sqref="G35:I35 G32:I32 G36:AD53">
    <cfRule type="cellIs" priority="14" dxfId="40" operator="equal" stopIfTrue="1">
      <formula>25</formula>
    </cfRule>
    <cfRule type="cellIs" priority="15" dxfId="39" operator="equal" stopIfTrue="1">
      <formula>22</formula>
    </cfRule>
    <cfRule type="cellIs" priority="16" dxfId="9" operator="equal" stopIfTrue="1">
      <formula>20</formula>
    </cfRule>
  </conditionalFormatting>
  <conditionalFormatting sqref="G20:I31 G33:I34 J20:L35 M6:AD35">
    <cfRule type="cellIs" priority="17" dxfId="88" operator="equal" stopIfTrue="1">
      <formula>22</formula>
    </cfRule>
    <cfRule type="cellIs" priority="18" dxfId="10" operator="equal" stopIfTrue="1">
      <formula>25</formula>
    </cfRule>
    <cfRule type="cellIs" priority="19" dxfId="9" operator="equal" stopIfTrue="1">
      <formula>20</formula>
    </cfRule>
  </conditionalFormatting>
  <conditionalFormatting sqref="G6:L19">
    <cfRule type="cellIs" priority="20" dxfId="11" operator="equal" stopIfTrue="1">
      <formula>22</formula>
    </cfRule>
    <cfRule type="cellIs" priority="21" dxfId="10" operator="equal" stopIfTrue="1">
      <formula>25</formula>
    </cfRule>
    <cfRule type="cellIs" priority="22" dxfId="9" operator="equal" stopIfTrue="1">
      <formula>20</formula>
    </cfRule>
  </conditionalFormatting>
  <conditionalFormatting sqref="G55:I55">
    <cfRule type="cellIs" priority="7" dxfId="43" operator="equal" stopIfTrue="1">
      <formula>0</formula>
    </cfRule>
  </conditionalFormatting>
  <conditionalFormatting sqref="J55:L55">
    <cfRule type="cellIs" priority="6" dxfId="43" operator="equal" stopIfTrue="1">
      <formula>0</formula>
    </cfRule>
  </conditionalFormatting>
  <conditionalFormatting sqref="M55:O55">
    <cfRule type="cellIs" priority="5" dxfId="43" operator="equal" stopIfTrue="1">
      <formula>0</formula>
    </cfRule>
  </conditionalFormatting>
  <conditionalFormatting sqref="P55:R55">
    <cfRule type="cellIs" priority="4" dxfId="43" operator="equal" stopIfTrue="1">
      <formula>0</formula>
    </cfRule>
  </conditionalFormatting>
  <conditionalFormatting sqref="S55:U55">
    <cfRule type="cellIs" priority="3" dxfId="43" operator="equal" stopIfTrue="1">
      <formula>0</formula>
    </cfRule>
  </conditionalFormatting>
  <conditionalFormatting sqref="V55:X55">
    <cfRule type="cellIs" priority="2" dxfId="33" operator="equal" stopIfTrue="1">
      <formula>0</formula>
    </cfRule>
  </conditionalFormatting>
  <conditionalFormatting sqref="G55:X55">
    <cfRule type="cellIs" priority="1" dxfId="33" operator="equal" stopIfTrue="1">
      <formula>-221</formula>
    </cfRule>
  </conditionalFormatting>
  <printOptions gridLines="1" horizontalCentered="1"/>
  <pageMargins left="0.1968503937007874" right="0.1968503937007874" top="0.3937007874015748" bottom="0.1968503937007874" header="0.4330708661417323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Y77"/>
  <sheetViews>
    <sheetView showGridLines="0" zoomScalePageLayoutView="0" workbookViewId="0" topLeftCell="A2">
      <selection activeCell="C6" sqref="C6"/>
    </sheetView>
  </sheetViews>
  <sheetFormatPr defaultColWidth="0" defaultRowHeight="12.75" zeroHeight="1"/>
  <cols>
    <col min="1" max="1" width="5.140625" style="11" customWidth="1"/>
    <col min="2" max="2" width="8.421875" style="2" customWidth="1"/>
    <col min="3" max="3" width="8.57421875" style="3" customWidth="1"/>
    <col min="4" max="4" width="12.00390625" style="2" customWidth="1"/>
    <col min="5" max="5" width="12.8515625" style="11" customWidth="1"/>
    <col min="6" max="6" width="7.8515625" style="2" customWidth="1"/>
    <col min="7" max="21" width="5.57421875" style="11" customWidth="1"/>
    <col min="22" max="24" width="5.57421875" style="11" hidden="1" customWidth="1"/>
    <col min="25" max="25" width="1.7109375" style="11" customWidth="1"/>
    <col min="26" max="30" width="5.57421875" style="11" hidden="1" customWidth="1"/>
    <col min="31" max="16384" width="9.140625" style="11" hidden="1" customWidth="1"/>
  </cols>
  <sheetData>
    <row r="1" spans="1:25" s="163" customFormat="1" ht="25.5" thickBot="1">
      <c r="A1" s="494" t="s">
        <v>185</v>
      </c>
      <c r="B1" s="495"/>
      <c r="C1" s="498"/>
      <c r="D1" s="451" t="s">
        <v>6</v>
      </c>
      <c r="E1" s="452"/>
      <c r="F1" s="453"/>
      <c r="G1" s="462" t="s">
        <v>0</v>
      </c>
      <c r="H1" s="463"/>
      <c r="I1" s="423"/>
      <c r="J1" s="475" t="s">
        <v>1</v>
      </c>
      <c r="K1" s="476"/>
      <c r="L1" s="420"/>
      <c r="M1" s="475" t="s">
        <v>2</v>
      </c>
      <c r="N1" s="476"/>
      <c r="O1" s="420"/>
      <c r="P1" s="475" t="s">
        <v>3</v>
      </c>
      <c r="Q1" s="476"/>
      <c r="R1" s="420"/>
      <c r="S1" s="475" t="s">
        <v>4</v>
      </c>
      <c r="T1" s="476"/>
      <c r="U1" s="440"/>
      <c r="V1" s="475" t="s">
        <v>5</v>
      </c>
      <c r="W1" s="476"/>
      <c r="X1" s="440"/>
      <c r="Y1" s="253"/>
    </row>
    <row r="2" spans="1:25" s="166" customFormat="1" ht="13.5" thickBot="1">
      <c r="A2" s="425" t="s">
        <v>298</v>
      </c>
      <c r="B2" s="426"/>
      <c r="C2" s="426"/>
      <c r="D2" s="426"/>
      <c r="E2" s="426"/>
      <c r="F2" s="427"/>
      <c r="G2" s="457" t="str">
        <f>+' Mx1 A'!G2</f>
        <v>26th June</v>
      </c>
      <c r="H2" s="458"/>
      <c r="I2" s="461"/>
      <c r="J2" s="457" t="str">
        <f>+' Mx1 A'!J2</f>
        <v>13th July</v>
      </c>
      <c r="K2" s="458"/>
      <c r="L2" s="461"/>
      <c r="M2" s="457" t="str">
        <f>+' Mx1 A'!M2</f>
        <v>31st July</v>
      </c>
      <c r="N2" s="458"/>
      <c r="O2" s="461"/>
      <c r="P2" s="457" t="str">
        <f>+' Mx1 A'!P2</f>
        <v>21st Aug</v>
      </c>
      <c r="Q2" s="458"/>
      <c r="R2" s="461"/>
      <c r="S2" s="457" t="str">
        <f>+' Mx1 A'!S2</f>
        <v>18th Sept</v>
      </c>
      <c r="T2" s="458"/>
      <c r="U2" s="458"/>
      <c r="V2" s="477" t="str">
        <f>+' Mx1 A'!V2</f>
        <v> </v>
      </c>
      <c r="W2" s="478"/>
      <c r="X2" s="478"/>
      <c r="Y2" s="254"/>
    </row>
    <row r="3" spans="1:25" s="166" customFormat="1" ht="15.75">
      <c r="A3" s="436" t="s">
        <v>186</v>
      </c>
      <c r="B3" s="437"/>
      <c r="C3" s="437"/>
      <c r="D3" s="437"/>
      <c r="E3" s="437"/>
      <c r="F3" s="438"/>
      <c r="G3" s="480" t="str">
        <f>+' Mx1 A'!G3:I3</f>
        <v>South Down</v>
      </c>
      <c r="H3" s="465"/>
      <c r="I3" s="481"/>
      <c r="J3" s="480" t="str">
        <f>+' Mx1 A'!J3:L3</f>
        <v>Mourne</v>
      </c>
      <c r="K3" s="465"/>
      <c r="L3" s="481"/>
      <c r="M3" s="480" t="str">
        <f>+' Mx1 A'!M3:O3</f>
        <v>North Armagh </v>
      </c>
      <c r="N3" s="465"/>
      <c r="O3" s="481"/>
      <c r="P3" s="480" t="str">
        <f>+' Mx1 A'!P3:R3</f>
        <v>Temple</v>
      </c>
      <c r="Q3" s="465"/>
      <c r="R3" s="481"/>
      <c r="S3" s="480" t="str">
        <f>+' Mx1 A'!S3:U3</f>
        <v>QRI</v>
      </c>
      <c r="T3" s="465"/>
      <c r="U3" s="465"/>
      <c r="V3" s="480" t="str">
        <f>+' Mx1 A'!V3:X3</f>
        <v> </v>
      </c>
      <c r="W3" s="465"/>
      <c r="X3" s="465"/>
      <c r="Y3" s="255"/>
    </row>
    <row r="4" spans="1:25" s="164" customFormat="1" ht="14.25" thickBot="1">
      <c r="A4" s="428" t="s">
        <v>50</v>
      </c>
      <c r="B4" s="429"/>
      <c r="C4" s="429"/>
      <c r="D4" s="430"/>
      <c r="E4" s="429"/>
      <c r="F4" s="431"/>
      <c r="G4" s="454" t="str">
        <f>+' Mx1 A'!G4</f>
        <v>Loughbrickland</v>
      </c>
      <c r="H4" s="455"/>
      <c r="I4" s="456"/>
      <c r="J4" s="454" t="str">
        <f>+' Mx1 A'!J4</f>
        <v>Seaforde </v>
      </c>
      <c r="K4" s="455"/>
      <c r="L4" s="456"/>
      <c r="M4" s="454" t="str">
        <f>+' Mx1 A'!M4</f>
        <v>Trandragee</v>
      </c>
      <c r="N4" s="455"/>
      <c r="O4" s="456"/>
      <c r="P4" s="454" t="str">
        <f>+' Mx1 A'!P4</f>
        <v>Laurel Bank</v>
      </c>
      <c r="Q4" s="455"/>
      <c r="R4" s="456"/>
      <c r="S4" s="454" t="str">
        <f>+' Mx1 A'!S4</f>
        <v>Tinker Hill</v>
      </c>
      <c r="T4" s="455"/>
      <c r="U4" s="455"/>
      <c r="V4" s="454" t="str">
        <f>+' Mx1 A'!V4</f>
        <v> </v>
      </c>
      <c r="W4" s="455"/>
      <c r="X4" s="455"/>
      <c r="Y4" s="255"/>
    </row>
    <row r="5" spans="1:25" s="38" customFormat="1" ht="14.25" thickBot="1">
      <c r="A5" s="212" t="s">
        <v>7</v>
      </c>
      <c r="B5" s="213" t="s">
        <v>8</v>
      </c>
      <c r="C5" s="424" t="s">
        <v>9</v>
      </c>
      <c r="D5" s="424"/>
      <c r="E5" s="345">
        <f>+F6-F7</f>
        <v>70</v>
      </c>
      <c r="F5" s="214" t="s">
        <v>10</v>
      </c>
      <c r="G5" s="289" t="s">
        <v>11</v>
      </c>
      <c r="H5" s="289" t="s">
        <v>12</v>
      </c>
      <c r="I5" s="291" t="s">
        <v>49</v>
      </c>
      <c r="J5" s="292" t="s">
        <v>11</v>
      </c>
      <c r="K5" s="289" t="s">
        <v>12</v>
      </c>
      <c r="L5" s="291" t="s">
        <v>49</v>
      </c>
      <c r="M5" s="289" t="s">
        <v>11</v>
      </c>
      <c r="N5" s="289" t="s">
        <v>12</v>
      </c>
      <c r="O5" s="291" t="s">
        <v>49</v>
      </c>
      <c r="P5" s="289" t="s">
        <v>11</v>
      </c>
      <c r="Q5" s="289" t="s">
        <v>12</v>
      </c>
      <c r="R5" s="291" t="s">
        <v>49</v>
      </c>
      <c r="S5" s="289" t="s">
        <v>11</v>
      </c>
      <c r="T5" s="289" t="s">
        <v>12</v>
      </c>
      <c r="U5" s="291" t="s">
        <v>49</v>
      </c>
      <c r="V5" s="289" t="s">
        <v>11</v>
      </c>
      <c r="W5" s="289" t="s">
        <v>12</v>
      </c>
      <c r="X5" s="242" t="s">
        <v>49</v>
      </c>
      <c r="Y5" s="251"/>
    </row>
    <row r="6" spans="1:25" s="21" customFormat="1" ht="13.5" thickTop="1">
      <c r="A6" s="161" t="s">
        <v>417</v>
      </c>
      <c r="B6" s="134">
        <v>212</v>
      </c>
      <c r="C6" s="134" t="s">
        <v>198</v>
      </c>
      <c r="D6" s="134" t="s">
        <v>176</v>
      </c>
      <c r="E6" s="117" t="s">
        <v>6</v>
      </c>
      <c r="F6" s="42">
        <f aca="true" t="shared" si="0" ref="F6:F37">SUM(G6:Y6)</f>
        <v>334</v>
      </c>
      <c r="G6" s="152">
        <v>25</v>
      </c>
      <c r="H6" s="153">
        <v>25</v>
      </c>
      <c r="I6" s="154">
        <v>25</v>
      </c>
      <c r="J6" s="152">
        <v>22</v>
      </c>
      <c r="K6" s="153">
        <v>22</v>
      </c>
      <c r="L6" s="154">
        <v>0</v>
      </c>
      <c r="M6" s="74">
        <v>25</v>
      </c>
      <c r="N6" s="341">
        <v>25</v>
      </c>
      <c r="O6" s="341">
        <v>25</v>
      </c>
      <c r="P6" s="74">
        <v>15</v>
      </c>
      <c r="Q6" s="341">
        <v>25</v>
      </c>
      <c r="R6" s="75">
        <v>25</v>
      </c>
      <c r="S6" s="74">
        <v>25</v>
      </c>
      <c r="T6" s="341">
        <v>25</v>
      </c>
      <c r="U6" s="75">
        <v>25</v>
      </c>
      <c r="V6" s="76"/>
      <c r="W6" s="77"/>
      <c r="X6" s="77"/>
      <c r="Y6" s="74"/>
    </row>
    <row r="7" spans="1:25" s="18" customFormat="1" ht="12.75">
      <c r="A7" s="1">
        <v>2</v>
      </c>
      <c r="B7" s="12">
        <v>460</v>
      </c>
      <c r="C7" s="124" t="s">
        <v>256</v>
      </c>
      <c r="D7" s="124" t="s">
        <v>255</v>
      </c>
      <c r="E7" s="98" t="s">
        <v>6</v>
      </c>
      <c r="F7" s="43">
        <f t="shared" si="0"/>
        <v>264</v>
      </c>
      <c r="G7" s="58">
        <v>9</v>
      </c>
      <c r="H7" s="19">
        <v>18</v>
      </c>
      <c r="I7" s="64">
        <v>22</v>
      </c>
      <c r="J7" s="58">
        <v>11</v>
      </c>
      <c r="K7" s="19">
        <v>5</v>
      </c>
      <c r="L7" s="64">
        <v>20</v>
      </c>
      <c r="M7" s="79">
        <v>22</v>
      </c>
      <c r="N7" s="68">
        <v>20</v>
      </c>
      <c r="O7" s="68">
        <v>20</v>
      </c>
      <c r="P7" s="58">
        <v>22</v>
      </c>
      <c r="Q7" s="68">
        <v>20</v>
      </c>
      <c r="R7" s="80">
        <v>18</v>
      </c>
      <c r="S7" s="79">
        <v>15</v>
      </c>
      <c r="T7" s="68">
        <v>22</v>
      </c>
      <c r="U7" s="80">
        <v>20</v>
      </c>
      <c r="V7" s="79"/>
      <c r="W7" s="68"/>
      <c r="X7" s="68"/>
      <c r="Y7" s="74"/>
    </row>
    <row r="8" spans="1:25" s="18" customFormat="1" ht="12.75">
      <c r="A8" s="12">
        <f aca="true" t="shared" si="1" ref="A8:A16">+A7+1</f>
        <v>3</v>
      </c>
      <c r="B8" s="124">
        <v>343</v>
      </c>
      <c r="C8" s="124" t="s">
        <v>22</v>
      </c>
      <c r="D8" s="124" t="s">
        <v>228</v>
      </c>
      <c r="E8" s="98" t="s">
        <v>6</v>
      </c>
      <c r="F8" s="43">
        <f t="shared" si="0"/>
        <v>238</v>
      </c>
      <c r="G8" s="123">
        <v>18</v>
      </c>
      <c r="H8" s="124">
        <v>20</v>
      </c>
      <c r="I8" s="80">
        <v>0</v>
      </c>
      <c r="J8" s="58">
        <v>18</v>
      </c>
      <c r="K8" s="19">
        <v>16</v>
      </c>
      <c r="L8" s="64">
        <v>18</v>
      </c>
      <c r="M8" s="79">
        <v>14</v>
      </c>
      <c r="N8" s="68">
        <v>18</v>
      </c>
      <c r="O8" s="68">
        <v>16</v>
      </c>
      <c r="P8" s="79">
        <v>14</v>
      </c>
      <c r="Q8" s="68">
        <v>18</v>
      </c>
      <c r="R8" s="80">
        <v>16</v>
      </c>
      <c r="S8" s="79">
        <v>16</v>
      </c>
      <c r="T8" s="68">
        <v>18</v>
      </c>
      <c r="U8" s="80">
        <v>18</v>
      </c>
      <c r="V8" s="79"/>
      <c r="W8" s="68"/>
      <c r="X8" s="68"/>
      <c r="Y8" s="74"/>
    </row>
    <row r="9" spans="1:25" s="18" customFormat="1" ht="12.75">
      <c r="A9" s="12">
        <f t="shared" si="1"/>
        <v>4</v>
      </c>
      <c r="B9" s="12" t="s">
        <v>348</v>
      </c>
      <c r="C9" s="124" t="s">
        <v>182</v>
      </c>
      <c r="D9" s="124" t="s">
        <v>347</v>
      </c>
      <c r="E9" s="98" t="s">
        <v>6</v>
      </c>
      <c r="F9" s="43">
        <f t="shared" si="0"/>
        <v>208</v>
      </c>
      <c r="G9" s="58"/>
      <c r="H9" s="19"/>
      <c r="I9" s="64"/>
      <c r="J9" s="58">
        <v>25</v>
      </c>
      <c r="K9" s="19">
        <v>25</v>
      </c>
      <c r="L9" s="64">
        <v>25</v>
      </c>
      <c r="M9" s="58"/>
      <c r="N9" s="19"/>
      <c r="O9" s="19"/>
      <c r="P9" s="79">
        <v>25</v>
      </c>
      <c r="Q9" s="68">
        <v>22</v>
      </c>
      <c r="R9" s="80">
        <v>22</v>
      </c>
      <c r="S9" s="79">
        <v>22</v>
      </c>
      <c r="T9" s="68">
        <v>20</v>
      </c>
      <c r="U9" s="80">
        <v>22</v>
      </c>
      <c r="V9" s="79"/>
      <c r="W9" s="68"/>
      <c r="X9" s="68"/>
      <c r="Y9" s="74"/>
    </row>
    <row r="10" spans="1:25" s="18" customFormat="1" ht="13.5" thickBot="1">
      <c r="A10" s="13">
        <f t="shared" si="1"/>
        <v>5</v>
      </c>
      <c r="B10" s="13">
        <v>191</v>
      </c>
      <c r="C10" s="106" t="s">
        <v>148</v>
      </c>
      <c r="D10" s="106" t="s">
        <v>272</v>
      </c>
      <c r="E10" s="104" t="s">
        <v>6</v>
      </c>
      <c r="F10" s="45">
        <f t="shared" si="0"/>
        <v>156</v>
      </c>
      <c r="G10" s="59">
        <v>20</v>
      </c>
      <c r="H10" s="20">
        <v>0</v>
      </c>
      <c r="I10" s="65">
        <v>15</v>
      </c>
      <c r="J10" s="59">
        <v>13</v>
      </c>
      <c r="K10" s="20">
        <v>18</v>
      </c>
      <c r="L10" s="65">
        <v>22</v>
      </c>
      <c r="M10" s="59">
        <v>15</v>
      </c>
      <c r="N10" s="20">
        <v>15</v>
      </c>
      <c r="O10" s="20">
        <v>18</v>
      </c>
      <c r="P10" s="81">
        <v>8</v>
      </c>
      <c r="Q10" s="20">
        <v>12</v>
      </c>
      <c r="R10" s="65">
        <v>0</v>
      </c>
      <c r="S10" s="82"/>
      <c r="T10" s="71"/>
      <c r="U10" s="83"/>
      <c r="V10" s="81"/>
      <c r="W10" s="70"/>
      <c r="X10" s="70"/>
      <c r="Y10" s="74"/>
    </row>
    <row r="11" spans="1:25" s="18" customFormat="1" ht="12.75">
      <c r="A11" s="22">
        <f t="shared" si="1"/>
        <v>6</v>
      </c>
      <c r="B11" s="10">
        <v>119</v>
      </c>
      <c r="C11" s="10" t="s">
        <v>18</v>
      </c>
      <c r="D11" s="10" t="s">
        <v>147</v>
      </c>
      <c r="E11" s="117" t="s">
        <v>6</v>
      </c>
      <c r="F11" s="42">
        <f t="shared" si="0"/>
        <v>149</v>
      </c>
      <c r="G11" s="60">
        <v>13</v>
      </c>
      <c r="H11" s="61">
        <v>12</v>
      </c>
      <c r="I11" s="61">
        <v>12</v>
      </c>
      <c r="J11" s="156">
        <v>4</v>
      </c>
      <c r="K11" s="131">
        <v>13</v>
      </c>
      <c r="L11" s="157">
        <v>10</v>
      </c>
      <c r="M11" s="86">
        <v>13</v>
      </c>
      <c r="N11" s="85">
        <v>22</v>
      </c>
      <c r="O11" s="85">
        <v>12</v>
      </c>
      <c r="P11" s="86"/>
      <c r="Q11" s="85"/>
      <c r="R11" s="87"/>
      <c r="S11" s="88">
        <v>12</v>
      </c>
      <c r="T11" s="72">
        <v>14</v>
      </c>
      <c r="U11" s="89">
        <v>12</v>
      </c>
      <c r="V11" s="88"/>
      <c r="W11" s="72"/>
      <c r="X11" s="72"/>
      <c r="Y11" s="74"/>
    </row>
    <row r="12" spans="1:25" s="18" customFormat="1" ht="12.75">
      <c r="A12" s="12">
        <f t="shared" si="1"/>
        <v>7</v>
      </c>
      <c r="B12" s="12">
        <v>545</v>
      </c>
      <c r="C12" s="124" t="s">
        <v>199</v>
      </c>
      <c r="D12" s="12" t="s">
        <v>153</v>
      </c>
      <c r="E12" s="98" t="s">
        <v>6</v>
      </c>
      <c r="F12" s="43">
        <f t="shared" si="0"/>
        <v>145</v>
      </c>
      <c r="G12" s="58">
        <v>16</v>
      </c>
      <c r="H12" s="19">
        <v>13</v>
      </c>
      <c r="I12" s="19">
        <v>13</v>
      </c>
      <c r="J12" s="58">
        <v>15</v>
      </c>
      <c r="K12" s="19">
        <v>14</v>
      </c>
      <c r="L12" s="64">
        <v>11</v>
      </c>
      <c r="M12" s="79">
        <v>16</v>
      </c>
      <c r="N12" s="68">
        <v>11</v>
      </c>
      <c r="O12" s="68">
        <v>15</v>
      </c>
      <c r="P12" s="79">
        <v>4</v>
      </c>
      <c r="Q12" s="68">
        <v>0</v>
      </c>
      <c r="R12" s="80">
        <v>9</v>
      </c>
      <c r="S12" s="79">
        <v>0</v>
      </c>
      <c r="T12" s="341">
        <v>8</v>
      </c>
      <c r="U12" s="80">
        <v>0</v>
      </c>
      <c r="V12" s="68"/>
      <c r="W12" s="68"/>
      <c r="X12" s="68"/>
      <c r="Y12" s="74"/>
    </row>
    <row r="13" spans="1:25" s="18" customFormat="1" ht="12.75">
      <c r="A13" s="12">
        <f t="shared" si="1"/>
        <v>8</v>
      </c>
      <c r="B13" s="12">
        <v>472</v>
      </c>
      <c r="C13" s="124" t="s">
        <v>14</v>
      </c>
      <c r="D13" s="124" t="s">
        <v>138</v>
      </c>
      <c r="E13" s="98" t="s">
        <v>6</v>
      </c>
      <c r="F13" s="43">
        <f t="shared" si="0"/>
        <v>142</v>
      </c>
      <c r="G13" s="58"/>
      <c r="H13" s="19"/>
      <c r="I13" s="19"/>
      <c r="J13" s="58">
        <v>20</v>
      </c>
      <c r="K13" s="19">
        <v>15</v>
      </c>
      <c r="L13" s="64">
        <v>12</v>
      </c>
      <c r="M13" s="79">
        <v>18</v>
      </c>
      <c r="N13" s="68">
        <v>14</v>
      </c>
      <c r="O13" s="68">
        <v>14</v>
      </c>
      <c r="P13" s="79"/>
      <c r="Q13" s="68"/>
      <c r="R13" s="80"/>
      <c r="S13" s="79">
        <v>18</v>
      </c>
      <c r="T13" s="68">
        <v>15</v>
      </c>
      <c r="U13" s="80">
        <v>16</v>
      </c>
      <c r="V13" s="79"/>
      <c r="W13" s="68"/>
      <c r="X13" s="68"/>
      <c r="Y13" s="74"/>
    </row>
    <row r="14" spans="1:25" s="18" customFormat="1" ht="12.75">
      <c r="A14" s="12">
        <f t="shared" si="1"/>
        <v>9</v>
      </c>
      <c r="B14" s="124">
        <v>516</v>
      </c>
      <c r="C14" s="124" t="s">
        <v>14</v>
      </c>
      <c r="D14" s="124" t="s">
        <v>281</v>
      </c>
      <c r="E14" s="98"/>
      <c r="F14" s="43">
        <f t="shared" si="0"/>
        <v>109</v>
      </c>
      <c r="G14" s="123">
        <v>4</v>
      </c>
      <c r="H14" s="124">
        <v>8</v>
      </c>
      <c r="I14" s="19">
        <v>9</v>
      </c>
      <c r="J14" s="58">
        <v>7</v>
      </c>
      <c r="K14" s="19">
        <v>3</v>
      </c>
      <c r="L14" s="64">
        <v>7</v>
      </c>
      <c r="M14" s="79">
        <v>6</v>
      </c>
      <c r="N14" s="68">
        <v>10</v>
      </c>
      <c r="O14" s="68">
        <v>9</v>
      </c>
      <c r="P14" s="79">
        <v>10</v>
      </c>
      <c r="Q14" s="68">
        <v>4</v>
      </c>
      <c r="R14" s="80">
        <v>0</v>
      </c>
      <c r="S14" s="79">
        <v>13</v>
      </c>
      <c r="T14" s="68">
        <v>12</v>
      </c>
      <c r="U14" s="80">
        <v>7</v>
      </c>
      <c r="V14" s="79"/>
      <c r="W14" s="68"/>
      <c r="X14" s="68"/>
      <c r="Y14" s="74"/>
    </row>
    <row r="15" spans="1:25" s="18" customFormat="1" ht="13.5" thickBot="1">
      <c r="A15" s="13">
        <f t="shared" si="1"/>
        <v>10</v>
      </c>
      <c r="B15" s="106">
        <v>578</v>
      </c>
      <c r="C15" s="106" t="s">
        <v>345</v>
      </c>
      <c r="D15" s="106" t="s">
        <v>344</v>
      </c>
      <c r="E15" s="56" t="s">
        <v>6</v>
      </c>
      <c r="F15" s="45">
        <f t="shared" si="0"/>
        <v>103</v>
      </c>
      <c r="G15" s="105"/>
      <c r="H15" s="106"/>
      <c r="I15" s="70"/>
      <c r="J15" s="59">
        <v>14</v>
      </c>
      <c r="K15" s="20">
        <v>10</v>
      </c>
      <c r="L15" s="65">
        <v>4</v>
      </c>
      <c r="M15" s="81">
        <v>11</v>
      </c>
      <c r="N15" s="70">
        <v>12</v>
      </c>
      <c r="O15" s="70">
        <v>11</v>
      </c>
      <c r="P15" s="81">
        <v>12</v>
      </c>
      <c r="Q15" s="70">
        <v>14</v>
      </c>
      <c r="R15" s="84">
        <v>15</v>
      </c>
      <c r="S15" s="81"/>
      <c r="T15" s="70"/>
      <c r="U15" s="84"/>
      <c r="V15" s="81"/>
      <c r="W15" s="70"/>
      <c r="X15" s="70"/>
      <c r="Y15" s="74"/>
    </row>
    <row r="16" spans="1:25" s="18" customFormat="1" ht="12.75">
      <c r="A16" s="22">
        <f t="shared" si="1"/>
        <v>11</v>
      </c>
      <c r="B16" s="22">
        <v>531</v>
      </c>
      <c r="C16" s="10" t="s">
        <v>21</v>
      </c>
      <c r="D16" s="10" t="s">
        <v>129</v>
      </c>
      <c r="E16" s="117" t="s">
        <v>6</v>
      </c>
      <c r="F16" s="42">
        <f t="shared" si="0"/>
        <v>84</v>
      </c>
      <c r="G16" s="60">
        <v>11</v>
      </c>
      <c r="H16" s="61">
        <v>7</v>
      </c>
      <c r="I16" s="61">
        <v>11</v>
      </c>
      <c r="J16" s="60"/>
      <c r="K16" s="61"/>
      <c r="L16" s="66"/>
      <c r="M16" s="86">
        <v>4</v>
      </c>
      <c r="N16" s="85">
        <v>5</v>
      </c>
      <c r="O16" s="85">
        <v>4</v>
      </c>
      <c r="P16" s="86">
        <v>3</v>
      </c>
      <c r="Q16" s="85">
        <v>5</v>
      </c>
      <c r="R16" s="87">
        <v>7</v>
      </c>
      <c r="S16" s="86">
        <v>9</v>
      </c>
      <c r="T16" s="85">
        <v>9</v>
      </c>
      <c r="U16" s="87">
        <v>9</v>
      </c>
      <c r="V16" s="88"/>
      <c r="W16" s="72"/>
      <c r="X16" s="72"/>
      <c r="Y16" s="74"/>
    </row>
    <row r="17" spans="1:25" s="18" customFormat="1" ht="12.75">
      <c r="A17" s="12">
        <f aca="true" t="shared" si="2" ref="A17:A65">+A16+1</f>
        <v>12</v>
      </c>
      <c r="B17" s="124">
        <v>815</v>
      </c>
      <c r="C17" s="124" t="s">
        <v>280</v>
      </c>
      <c r="D17" s="124" t="s">
        <v>279</v>
      </c>
      <c r="E17" s="98" t="s">
        <v>6</v>
      </c>
      <c r="F17" s="43">
        <f t="shared" si="0"/>
        <v>80</v>
      </c>
      <c r="G17" s="58">
        <v>12</v>
      </c>
      <c r="H17" s="19">
        <v>14</v>
      </c>
      <c r="I17" s="19">
        <v>14</v>
      </c>
      <c r="J17" s="58">
        <v>9</v>
      </c>
      <c r="K17" s="19">
        <v>11</v>
      </c>
      <c r="L17" s="64">
        <v>9</v>
      </c>
      <c r="M17" s="79"/>
      <c r="N17" s="68"/>
      <c r="O17" s="68"/>
      <c r="P17" s="79">
        <v>0</v>
      </c>
      <c r="Q17" s="68">
        <v>0</v>
      </c>
      <c r="R17" s="80">
        <v>11</v>
      </c>
      <c r="S17" s="79"/>
      <c r="T17" s="68"/>
      <c r="U17" s="80"/>
      <c r="V17" s="79"/>
      <c r="W17" s="68"/>
      <c r="X17" s="68"/>
      <c r="Y17" s="74"/>
    </row>
    <row r="18" spans="1:25" s="18" customFormat="1" ht="12.75">
      <c r="A18" s="12">
        <f t="shared" si="2"/>
        <v>13</v>
      </c>
      <c r="B18" s="124">
        <v>615</v>
      </c>
      <c r="C18" s="124" t="s">
        <v>410</v>
      </c>
      <c r="D18" s="124" t="s">
        <v>409</v>
      </c>
      <c r="E18" s="98"/>
      <c r="F18" s="43">
        <f t="shared" si="0"/>
        <v>80</v>
      </c>
      <c r="G18" s="123"/>
      <c r="H18" s="124"/>
      <c r="I18" s="68"/>
      <c r="J18" s="58"/>
      <c r="K18" s="19"/>
      <c r="L18" s="64"/>
      <c r="M18" s="79"/>
      <c r="N18" s="68"/>
      <c r="O18" s="68"/>
      <c r="P18" s="79">
        <v>20</v>
      </c>
      <c r="Q18" s="68">
        <v>11</v>
      </c>
      <c r="R18" s="80">
        <v>14</v>
      </c>
      <c r="S18" s="79">
        <v>20</v>
      </c>
      <c r="T18" s="68">
        <v>0</v>
      </c>
      <c r="U18" s="80">
        <v>15</v>
      </c>
      <c r="V18" s="79"/>
      <c r="W18" s="68"/>
      <c r="X18" s="68"/>
      <c r="Y18" s="74"/>
    </row>
    <row r="19" spans="1:25" s="18" customFormat="1" ht="12.75">
      <c r="A19" s="12">
        <f t="shared" si="2"/>
        <v>14</v>
      </c>
      <c r="B19" s="124">
        <v>363</v>
      </c>
      <c r="C19" s="124" t="s">
        <v>199</v>
      </c>
      <c r="D19" s="124" t="s">
        <v>220</v>
      </c>
      <c r="E19" s="98" t="s">
        <v>6</v>
      </c>
      <c r="F19" s="43">
        <f t="shared" si="0"/>
        <v>78</v>
      </c>
      <c r="G19" s="58">
        <v>15</v>
      </c>
      <c r="H19" s="19">
        <v>15</v>
      </c>
      <c r="I19" s="19">
        <v>16</v>
      </c>
      <c r="J19" s="58"/>
      <c r="K19" s="19"/>
      <c r="L19" s="64"/>
      <c r="M19" s="79"/>
      <c r="N19" s="68"/>
      <c r="O19" s="68"/>
      <c r="P19" s="79"/>
      <c r="Q19" s="68"/>
      <c r="R19" s="80"/>
      <c r="S19" s="79">
        <v>8</v>
      </c>
      <c r="T19" s="68">
        <v>13</v>
      </c>
      <c r="U19" s="80">
        <v>11</v>
      </c>
      <c r="V19" s="79"/>
      <c r="W19" s="68"/>
      <c r="X19" s="68"/>
      <c r="Y19" s="74"/>
    </row>
    <row r="20" spans="1:25" s="18" customFormat="1" ht="13.5" thickBot="1">
      <c r="A20" s="13">
        <f t="shared" si="2"/>
        <v>15</v>
      </c>
      <c r="B20" s="106">
        <v>912</v>
      </c>
      <c r="C20" s="106" t="s">
        <v>127</v>
      </c>
      <c r="D20" s="106" t="s">
        <v>341</v>
      </c>
      <c r="E20" s="104" t="s">
        <v>6</v>
      </c>
      <c r="F20" s="45">
        <f t="shared" si="0"/>
        <v>76</v>
      </c>
      <c r="G20" s="59"/>
      <c r="H20" s="20"/>
      <c r="I20" s="20"/>
      <c r="J20" s="59">
        <v>6</v>
      </c>
      <c r="K20" s="20">
        <v>4</v>
      </c>
      <c r="L20" s="65">
        <v>3</v>
      </c>
      <c r="M20" s="82">
        <v>7</v>
      </c>
      <c r="N20" s="71">
        <v>8</v>
      </c>
      <c r="O20" s="71">
        <v>6</v>
      </c>
      <c r="P20" s="82">
        <v>16</v>
      </c>
      <c r="Q20" s="71">
        <v>13</v>
      </c>
      <c r="R20" s="83">
        <v>13</v>
      </c>
      <c r="S20" s="82"/>
      <c r="T20" s="204"/>
      <c r="U20" s="83"/>
      <c r="V20" s="81"/>
      <c r="W20" s="70"/>
      <c r="X20" s="70"/>
      <c r="Y20" s="74"/>
    </row>
    <row r="21" spans="1:25" s="18" customFormat="1" ht="12.75">
      <c r="A21" s="22">
        <f t="shared" si="2"/>
        <v>16</v>
      </c>
      <c r="B21" s="17">
        <v>619</v>
      </c>
      <c r="C21" s="134" t="s">
        <v>337</v>
      </c>
      <c r="D21" s="134" t="s">
        <v>336</v>
      </c>
      <c r="E21" s="117"/>
      <c r="F21" s="42">
        <f t="shared" si="0"/>
        <v>75</v>
      </c>
      <c r="G21" s="60"/>
      <c r="H21" s="61"/>
      <c r="I21" s="61"/>
      <c r="J21" s="60"/>
      <c r="K21" s="61"/>
      <c r="L21" s="66"/>
      <c r="M21" s="88"/>
      <c r="N21" s="72"/>
      <c r="O21" s="72"/>
      <c r="P21" s="88">
        <v>11</v>
      </c>
      <c r="Q21" s="72">
        <v>15</v>
      </c>
      <c r="R21" s="89">
        <v>20</v>
      </c>
      <c r="S21" s="88">
        <v>10</v>
      </c>
      <c r="T21" s="72">
        <v>11</v>
      </c>
      <c r="U21" s="89">
        <v>8</v>
      </c>
      <c r="V21" s="88"/>
      <c r="W21" s="72"/>
      <c r="X21" s="72"/>
      <c r="Y21" s="74"/>
    </row>
    <row r="22" spans="1:25" s="18" customFormat="1" ht="12.75">
      <c r="A22" s="12">
        <f t="shared" si="2"/>
        <v>17</v>
      </c>
      <c r="B22" s="124">
        <v>560</v>
      </c>
      <c r="C22" s="124" t="s">
        <v>257</v>
      </c>
      <c r="D22" s="124" t="s">
        <v>336</v>
      </c>
      <c r="E22" s="98" t="s">
        <v>6</v>
      </c>
      <c r="F22" s="43">
        <f t="shared" si="0"/>
        <v>72</v>
      </c>
      <c r="G22" s="58"/>
      <c r="H22" s="124"/>
      <c r="I22" s="124"/>
      <c r="J22" s="58">
        <v>0</v>
      </c>
      <c r="K22" s="19">
        <v>0</v>
      </c>
      <c r="L22" s="64">
        <v>13</v>
      </c>
      <c r="M22" s="79">
        <v>8</v>
      </c>
      <c r="N22" s="68">
        <v>7</v>
      </c>
      <c r="O22" s="68">
        <v>7</v>
      </c>
      <c r="P22" s="79">
        <v>13</v>
      </c>
      <c r="Q22" s="68">
        <v>16</v>
      </c>
      <c r="R22" s="80">
        <v>8</v>
      </c>
      <c r="S22" s="79"/>
      <c r="T22" s="68"/>
      <c r="U22" s="80"/>
      <c r="V22" s="79"/>
      <c r="W22" s="68"/>
      <c r="X22" s="68"/>
      <c r="Y22" s="74"/>
    </row>
    <row r="23" spans="1:25" s="18" customFormat="1" ht="12.75">
      <c r="A23" s="12">
        <f t="shared" si="2"/>
        <v>18</v>
      </c>
      <c r="B23" s="124">
        <v>8</v>
      </c>
      <c r="C23" s="124" t="s">
        <v>40</v>
      </c>
      <c r="D23" s="124" t="s">
        <v>129</v>
      </c>
      <c r="E23" s="98" t="s">
        <v>6</v>
      </c>
      <c r="F23" s="43">
        <f t="shared" si="0"/>
        <v>64</v>
      </c>
      <c r="G23" s="123">
        <v>22</v>
      </c>
      <c r="H23" s="124">
        <v>22</v>
      </c>
      <c r="I23" s="19">
        <v>20</v>
      </c>
      <c r="J23" s="58"/>
      <c r="K23" s="19"/>
      <c r="L23" s="64"/>
      <c r="M23" s="79"/>
      <c r="N23" s="68"/>
      <c r="O23" s="68"/>
      <c r="P23" s="79"/>
      <c r="Q23" s="68"/>
      <c r="R23" s="80"/>
      <c r="S23" s="79"/>
      <c r="T23" s="68"/>
      <c r="U23" s="80"/>
      <c r="V23" s="79"/>
      <c r="W23" s="68"/>
      <c r="X23" s="68"/>
      <c r="Y23" s="74"/>
    </row>
    <row r="24" spans="1:25" s="18" customFormat="1" ht="12.75">
      <c r="A24" s="12">
        <f t="shared" si="2"/>
        <v>19</v>
      </c>
      <c r="B24" s="12">
        <v>313</v>
      </c>
      <c r="C24" s="124" t="s">
        <v>296</v>
      </c>
      <c r="D24" s="124" t="s">
        <v>354</v>
      </c>
      <c r="E24" s="98" t="s">
        <v>6</v>
      </c>
      <c r="F24" s="43">
        <f t="shared" si="0"/>
        <v>58</v>
      </c>
      <c r="G24" s="58"/>
      <c r="H24" s="19"/>
      <c r="I24" s="19"/>
      <c r="J24" s="58"/>
      <c r="K24" s="19"/>
      <c r="L24" s="64"/>
      <c r="M24" s="58">
        <v>20</v>
      </c>
      <c r="N24" s="19">
        <v>16</v>
      </c>
      <c r="O24" s="19">
        <v>22</v>
      </c>
      <c r="P24" s="79"/>
      <c r="Q24" s="68"/>
      <c r="R24" s="80"/>
      <c r="S24" s="79"/>
      <c r="T24" s="68"/>
      <c r="U24" s="80"/>
      <c r="V24" s="79"/>
      <c r="W24" s="68"/>
      <c r="X24" s="15"/>
      <c r="Y24" s="74"/>
    </row>
    <row r="25" spans="1:25" s="18" customFormat="1" ht="13.5" thickBot="1">
      <c r="A25" s="13">
        <f t="shared" si="2"/>
        <v>20</v>
      </c>
      <c r="B25" s="106" t="s">
        <v>259</v>
      </c>
      <c r="C25" s="106" t="s">
        <v>182</v>
      </c>
      <c r="D25" s="106" t="s">
        <v>225</v>
      </c>
      <c r="E25" s="104" t="s">
        <v>6</v>
      </c>
      <c r="F25" s="45">
        <f t="shared" si="0"/>
        <v>48</v>
      </c>
      <c r="G25" s="59">
        <v>14</v>
      </c>
      <c r="H25" s="20">
        <v>16</v>
      </c>
      <c r="I25" s="20">
        <v>18</v>
      </c>
      <c r="J25" s="59"/>
      <c r="K25" s="20"/>
      <c r="L25" s="65"/>
      <c r="M25" s="81"/>
      <c r="N25" s="70"/>
      <c r="O25" s="70"/>
      <c r="P25" s="81"/>
      <c r="Q25" s="70"/>
      <c r="R25" s="84"/>
      <c r="S25" s="81"/>
      <c r="T25" s="70"/>
      <c r="U25" s="84"/>
      <c r="V25" s="81"/>
      <c r="W25" s="70"/>
      <c r="X25" s="70"/>
      <c r="Y25" s="74"/>
    </row>
    <row r="26" spans="1:25" s="18" customFormat="1" ht="12.75">
      <c r="A26" s="22">
        <f t="shared" si="2"/>
        <v>21</v>
      </c>
      <c r="B26" s="134">
        <v>205</v>
      </c>
      <c r="C26" s="134" t="s">
        <v>350</v>
      </c>
      <c r="D26" s="134" t="s">
        <v>349</v>
      </c>
      <c r="E26" s="117" t="s">
        <v>6</v>
      </c>
      <c r="F26" s="42">
        <f t="shared" si="0"/>
        <v>44</v>
      </c>
      <c r="G26" s="60"/>
      <c r="H26" s="10"/>
      <c r="I26" s="10"/>
      <c r="J26" s="60">
        <v>8</v>
      </c>
      <c r="K26" s="61">
        <v>20</v>
      </c>
      <c r="L26" s="66">
        <v>16</v>
      </c>
      <c r="M26" s="88"/>
      <c r="N26" s="72"/>
      <c r="O26" s="72"/>
      <c r="P26" s="88"/>
      <c r="Q26" s="72"/>
      <c r="R26" s="89"/>
      <c r="S26" s="88"/>
      <c r="T26" s="72"/>
      <c r="U26" s="89"/>
      <c r="V26" s="88"/>
      <c r="W26" s="72"/>
      <c r="X26" s="72"/>
      <c r="Y26" s="74"/>
    </row>
    <row r="27" spans="1:25" s="18" customFormat="1" ht="12.75">
      <c r="A27" s="12">
        <f t="shared" si="2"/>
        <v>22</v>
      </c>
      <c r="B27" s="12">
        <v>31</v>
      </c>
      <c r="C27" s="124" t="s">
        <v>137</v>
      </c>
      <c r="D27" s="124" t="s">
        <v>276</v>
      </c>
      <c r="E27" s="98" t="s">
        <v>6</v>
      </c>
      <c r="F27" s="43">
        <f t="shared" si="0"/>
        <v>42</v>
      </c>
      <c r="G27" s="58">
        <v>3</v>
      </c>
      <c r="H27" s="19">
        <v>6</v>
      </c>
      <c r="I27" s="19">
        <v>6</v>
      </c>
      <c r="J27" s="58"/>
      <c r="K27" s="19"/>
      <c r="L27" s="64"/>
      <c r="M27" s="79"/>
      <c r="N27" s="68"/>
      <c r="O27" s="68"/>
      <c r="P27" s="79"/>
      <c r="Q27" s="68"/>
      <c r="R27" s="80"/>
      <c r="S27" s="79">
        <v>7</v>
      </c>
      <c r="T27" s="68">
        <v>10</v>
      </c>
      <c r="U27" s="80">
        <v>10</v>
      </c>
      <c r="V27" s="79"/>
      <c r="W27" s="68"/>
      <c r="X27" s="68"/>
      <c r="Y27" s="74"/>
    </row>
    <row r="28" spans="1:25" s="18" customFormat="1" ht="12.75">
      <c r="A28" s="12">
        <f t="shared" si="2"/>
        <v>23</v>
      </c>
      <c r="B28" s="124">
        <v>29</v>
      </c>
      <c r="C28" s="124" t="s">
        <v>46</v>
      </c>
      <c r="D28" s="124" t="s">
        <v>413</v>
      </c>
      <c r="E28" s="98"/>
      <c r="F28" s="43">
        <f t="shared" si="0"/>
        <v>41</v>
      </c>
      <c r="G28" s="123"/>
      <c r="H28" s="124"/>
      <c r="I28" s="68"/>
      <c r="J28" s="58"/>
      <c r="K28" s="19"/>
      <c r="L28" s="64"/>
      <c r="M28" s="79"/>
      <c r="N28" s="68"/>
      <c r="O28" s="68"/>
      <c r="P28" s="79"/>
      <c r="Q28" s="68"/>
      <c r="R28" s="80"/>
      <c r="S28" s="79">
        <v>11</v>
      </c>
      <c r="T28" s="68">
        <v>16</v>
      </c>
      <c r="U28" s="80">
        <v>14</v>
      </c>
      <c r="V28" s="79"/>
      <c r="W28" s="68"/>
      <c r="X28" s="68"/>
      <c r="Y28" s="74"/>
    </row>
    <row r="29" spans="1:25" s="18" customFormat="1" ht="12.75">
      <c r="A29" s="12">
        <f t="shared" si="2"/>
        <v>24</v>
      </c>
      <c r="B29" s="124">
        <v>252</v>
      </c>
      <c r="C29" s="124" t="s">
        <v>346</v>
      </c>
      <c r="D29" s="124" t="s">
        <v>228</v>
      </c>
      <c r="E29" s="98" t="s">
        <v>6</v>
      </c>
      <c r="F29" s="43">
        <f t="shared" si="0"/>
        <v>40</v>
      </c>
      <c r="G29" s="123"/>
      <c r="H29" s="124"/>
      <c r="I29" s="68"/>
      <c r="J29" s="58">
        <v>16</v>
      </c>
      <c r="K29" s="19">
        <v>9</v>
      </c>
      <c r="L29" s="64">
        <v>15</v>
      </c>
      <c r="M29" s="79"/>
      <c r="N29" s="68"/>
      <c r="O29" s="68"/>
      <c r="P29" s="79"/>
      <c r="Q29" s="68"/>
      <c r="R29" s="80"/>
      <c r="S29" s="79"/>
      <c r="T29" s="68"/>
      <c r="U29" s="80"/>
      <c r="V29" s="79"/>
      <c r="W29" s="68"/>
      <c r="X29" s="15"/>
      <c r="Y29" s="74"/>
    </row>
    <row r="30" spans="1:25" s="18" customFormat="1" ht="13.5" thickBot="1">
      <c r="A30" s="13">
        <f t="shared" si="2"/>
        <v>25</v>
      </c>
      <c r="B30" s="106">
        <v>45</v>
      </c>
      <c r="C30" s="106" t="s">
        <v>360</v>
      </c>
      <c r="D30" s="106" t="s">
        <v>361</v>
      </c>
      <c r="E30" s="104" t="s">
        <v>6</v>
      </c>
      <c r="F30" s="45">
        <f t="shared" si="0"/>
        <v>38</v>
      </c>
      <c r="G30" s="59"/>
      <c r="H30" s="106"/>
      <c r="I30" s="106"/>
      <c r="J30" s="59"/>
      <c r="K30" s="20"/>
      <c r="L30" s="65"/>
      <c r="M30" s="81">
        <v>12</v>
      </c>
      <c r="N30" s="70">
        <v>13</v>
      </c>
      <c r="O30" s="70">
        <v>13</v>
      </c>
      <c r="P30" s="81"/>
      <c r="Q30" s="70"/>
      <c r="R30" s="84"/>
      <c r="S30" s="81"/>
      <c r="T30" s="70"/>
      <c r="U30" s="84"/>
      <c r="V30" s="81"/>
      <c r="W30" s="70"/>
      <c r="X30" s="70"/>
      <c r="Y30" s="74"/>
    </row>
    <row r="31" spans="1:25" s="18" customFormat="1" ht="12.75">
      <c r="A31" s="49">
        <f>+A30+1</f>
        <v>26</v>
      </c>
      <c r="B31" s="17">
        <v>505</v>
      </c>
      <c r="C31" s="134" t="s">
        <v>199</v>
      </c>
      <c r="D31" s="134" t="s">
        <v>277</v>
      </c>
      <c r="E31" s="103" t="s">
        <v>6</v>
      </c>
      <c r="F31" s="42">
        <f t="shared" si="0"/>
        <v>36</v>
      </c>
      <c r="G31" s="60">
        <v>10</v>
      </c>
      <c r="H31" s="61">
        <v>11</v>
      </c>
      <c r="I31" s="61">
        <v>3</v>
      </c>
      <c r="J31" s="60">
        <v>0</v>
      </c>
      <c r="K31" s="61">
        <v>7</v>
      </c>
      <c r="L31" s="66">
        <v>5</v>
      </c>
      <c r="M31" s="86"/>
      <c r="N31" s="85"/>
      <c r="O31" s="85"/>
      <c r="P31" s="88"/>
      <c r="Q31" s="85"/>
      <c r="R31" s="87"/>
      <c r="S31" s="88"/>
      <c r="T31" s="72"/>
      <c r="U31" s="89"/>
      <c r="V31" s="88"/>
      <c r="W31" s="72"/>
      <c r="X31" s="72"/>
      <c r="Y31" s="74"/>
    </row>
    <row r="32" spans="1:25" s="18" customFormat="1" ht="12.75">
      <c r="A32" s="50">
        <f t="shared" si="2"/>
        <v>27</v>
      </c>
      <c r="B32" s="124">
        <v>331</v>
      </c>
      <c r="C32" s="124" t="s">
        <v>236</v>
      </c>
      <c r="D32" s="124" t="s">
        <v>153</v>
      </c>
      <c r="E32" s="98" t="s">
        <v>6</v>
      </c>
      <c r="F32" s="43">
        <f t="shared" si="0"/>
        <v>36</v>
      </c>
      <c r="G32" s="58"/>
      <c r="H32" s="124"/>
      <c r="I32" s="124"/>
      <c r="J32" s="58">
        <v>10</v>
      </c>
      <c r="K32" s="19">
        <v>12</v>
      </c>
      <c r="L32" s="64">
        <v>14</v>
      </c>
      <c r="M32" s="79"/>
      <c r="N32" s="68"/>
      <c r="O32" s="68"/>
      <c r="P32" s="79"/>
      <c r="Q32" s="68"/>
      <c r="R32" s="80"/>
      <c r="S32" s="79"/>
      <c r="T32" s="68"/>
      <c r="U32" s="80"/>
      <c r="V32" s="79"/>
      <c r="W32" s="68"/>
      <c r="X32" s="68"/>
      <c r="Y32" s="74"/>
    </row>
    <row r="33" spans="1:25" s="18" customFormat="1" ht="12.75">
      <c r="A33" s="50">
        <f t="shared" si="2"/>
        <v>28</v>
      </c>
      <c r="B33" s="12">
        <v>369</v>
      </c>
      <c r="C33" s="124" t="s">
        <v>270</v>
      </c>
      <c r="D33" s="124" t="s">
        <v>271</v>
      </c>
      <c r="E33" s="98" t="s">
        <v>6</v>
      </c>
      <c r="F33" s="43">
        <f t="shared" si="0"/>
        <v>32</v>
      </c>
      <c r="G33" s="123">
        <v>6</v>
      </c>
      <c r="H33" s="124">
        <v>5</v>
      </c>
      <c r="I33" s="68">
        <v>7</v>
      </c>
      <c r="J33" s="58"/>
      <c r="K33" s="19"/>
      <c r="L33" s="64"/>
      <c r="M33" s="79">
        <v>3</v>
      </c>
      <c r="N33" s="68">
        <v>6</v>
      </c>
      <c r="O33" s="68">
        <v>5</v>
      </c>
      <c r="P33" s="79"/>
      <c r="Q33" s="68"/>
      <c r="R33" s="68"/>
      <c r="S33" s="79"/>
      <c r="T33" s="68"/>
      <c r="U33" s="80"/>
      <c r="V33" s="79"/>
      <c r="W33" s="68"/>
      <c r="X33" s="68"/>
      <c r="Y33" s="74"/>
    </row>
    <row r="34" spans="1:25" s="18" customFormat="1" ht="12.75">
      <c r="A34" s="50">
        <f t="shared" si="2"/>
        <v>29</v>
      </c>
      <c r="B34" s="12">
        <v>91</v>
      </c>
      <c r="C34" s="124" t="s">
        <v>61</v>
      </c>
      <c r="D34" s="124" t="s">
        <v>414</v>
      </c>
      <c r="E34" s="98"/>
      <c r="F34" s="43">
        <f t="shared" si="0"/>
        <v>27</v>
      </c>
      <c r="G34" s="58"/>
      <c r="H34" s="19"/>
      <c r="I34" s="19"/>
      <c r="J34" s="58"/>
      <c r="K34" s="19"/>
      <c r="L34" s="64"/>
      <c r="M34" s="79"/>
      <c r="N34" s="68"/>
      <c r="O34" s="68"/>
      <c r="P34" s="79"/>
      <c r="Q34" s="68"/>
      <c r="R34" s="68"/>
      <c r="S34" s="79">
        <v>14</v>
      </c>
      <c r="T34" s="68">
        <v>0</v>
      </c>
      <c r="U34" s="80">
        <v>13</v>
      </c>
      <c r="V34" s="79"/>
      <c r="W34" s="68"/>
      <c r="X34" s="68"/>
      <c r="Y34" s="74"/>
    </row>
    <row r="35" spans="1:25" s="18" customFormat="1" ht="13.5" thickBot="1">
      <c r="A35" s="51">
        <f t="shared" si="2"/>
        <v>30</v>
      </c>
      <c r="B35" s="106">
        <v>419</v>
      </c>
      <c r="C35" s="106" t="s">
        <v>343</v>
      </c>
      <c r="D35" s="106" t="s">
        <v>342</v>
      </c>
      <c r="E35" s="104" t="s">
        <v>6</v>
      </c>
      <c r="F35" s="45">
        <f t="shared" si="0"/>
        <v>26</v>
      </c>
      <c r="G35" s="59"/>
      <c r="H35" s="20"/>
      <c r="I35" s="20"/>
      <c r="J35" s="59">
        <v>12</v>
      </c>
      <c r="K35" s="20">
        <v>6</v>
      </c>
      <c r="L35" s="65">
        <v>8</v>
      </c>
      <c r="M35" s="81"/>
      <c r="N35" s="70"/>
      <c r="O35" s="70"/>
      <c r="P35" s="81"/>
      <c r="Q35" s="70"/>
      <c r="R35" s="84"/>
      <c r="S35" s="81"/>
      <c r="T35" s="70"/>
      <c r="U35" s="84"/>
      <c r="V35" s="81"/>
      <c r="W35" s="70"/>
      <c r="X35" s="70"/>
      <c r="Y35" s="74"/>
    </row>
    <row r="36" spans="1:25" s="18" customFormat="1" ht="12.75">
      <c r="A36" s="49">
        <f>+A35+1</f>
        <v>31</v>
      </c>
      <c r="B36" s="134">
        <v>109</v>
      </c>
      <c r="C36" s="134" t="s">
        <v>359</v>
      </c>
      <c r="D36" s="134" t="s">
        <v>358</v>
      </c>
      <c r="E36" s="103" t="s">
        <v>6</v>
      </c>
      <c r="F36" s="42">
        <f t="shared" si="0"/>
        <v>26</v>
      </c>
      <c r="G36" s="60"/>
      <c r="H36" s="10"/>
      <c r="I36" s="10"/>
      <c r="J36" s="60"/>
      <c r="K36" s="61"/>
      <c r="L36" s="66"/>
      <c r="M36" s="60">
        <v>9</v>
      </c>
      <c r="N36" s="61">
        <v>9</v>
      </c>
      <c r="O36" s="61">
        <v>8</v>
      </c>
      <c r="P36" s="88"/>
      <c r="Q36" s="85"/>
      <c r="R36" s="87"/>
      <c r="S36" s="88"/>
      <c r="T36" s="72"/>
      <c r="U36" s="89"/>
      <c r="V36" s="88"/>
      <c r="W36" s="72"/>
      <c r="X36" s="72"/>
      <c r="Y36" s="74"/>
    </row>
    <row r="37" spans="1:25" s="18" customFormat="1" ht="12.75">
      <c r="A37" s="50">
        <f t="shared" si="2"/>
        <v>32</v>
      </c>
      <c r="B37" s="124">
        <v>127</v>
      </c>
      <c r="C37" s="124" t="s">
        <v>176</v>
      </c>
      <c r="D37" s="124" t="s">
        <v>47</v>
      </c>
      <c r="E37" s="98" t="s">
        <v>6</v>
      </c>
      <c r="F37" s="43">
        <f t="shared" si="0"/>
        <v>24</v>
      </c>
      <c r="G37" s="58">
        <v>7</v>
      </c>
      <c r="H37" s="19">
        <v>9</v>
      </c>
      <c r="I37" s="19">
        <v>8</v>
      </c>
      <c r="J37" s="58"/>
      <c r="K37" s="19"/>
      <c r="L37" s="64"/>
      <c r="M37" s="79"/>
      <c r="N37" s="68"/>
      <c r="O37" s="68"/>
      <c r="P37" s="79"/>
      <c r="Q37" s="68"/>
      <c r="R37" s="80"/>
      <c r="S37" s="79"/>
      <c r="T37" s="68"/>
      <c r="U37" s="80"/>
      <c r="V37" s="79"/>
      <c r="W37" s="68"/>
      <c r="X37" s="68"/>
      <c r="Y37" s="74"/>
    </row>
    <row r="38" spans="1:25" s="18" customFormat="1" ht="12.75">
      <c r="A38" s="50">
        <f t="shared" si="2"/>
        <v>33</v>
      </c>
      <c r="B38" s="124">
        <v>171</v>
      </c>
      <c r="C38" s="124" t="s">
        <v>148</v>
      </c>
      <c r="D38" s="124" t="s">
        <v>223</v>
      </c>
      <c r="E38" s="55" t="s">
        <v>6</v>
      </c>
      <c r="F38" s="43">
        <f aca="true" t="shared" si="3" ref="F38:F69">SUM(G38:Y38)</f>
        <v>24</v>
      </c>
      <c r="G38" s="123"/>
      <c r="H38" s="124"/>
      <c r="I38" s="68"/>
      <c r="J38" s="58"/>
      <c r="K38" s="19"/>
      <c r="L38" s="64"/>
      <c r="M38" s="79">
        <v>10</v>
      </c>
      <c r="N38" s="68">
        <v>4</v>
      </c>
      <c r="O38" s="68">
        <v>10</v>
      </c>
      <c r="P38" s="79"/>
      <c r="Q38" s="68"/>
      <c r="R38" s="68"/>
      <c r="S38" s="79"/>
      <c r="T38" s="68"/>
      <c r="U38" s="80"/>
      <c r="V38" s="79"/>
      <c r="W38" s="68"/>
      <c r="X38" s="68"/>
      <c r="Y38" s="74"/>
    </row>
    <row r="39" spans="1:25" s="18" customFormat="1" ht="12.75">
      <c r="A39" s="50">
        <f t="shared" si="2"/>
        <v>34</v>
      </c>
      <c r="B39" s="12">
        <v>88</v>
      </c>
      <c r="C39" s="124" t="s">
        <v>408</v>
      </c>
      <c r="D39" s="124" t="s">
        <v>407</v>
      </c>
      <c r="E39" s="98"/>
      <c r="F39" s="43">
        <f t="shared" si="3"/>
        <v>23</v>
      </c>
      <c r="G39" s="58"/>
      <c r="H39" s="19"/>
      <c r="I39" s="19"/>
      <c r="J39" s="58"/>
      <c r="K39" s="19"/>
      <c r="L39" s="64"/>
      <c r="M39" s="79"/>
      <c r="N39" s="68"/>
      <c r="O39" s="68"/>
      <c r="P39" s="79">
        <v>7</v>
      </c>
      <c r="Q39" s="68">
        <v>10</v>
      </c>
      <c r="R39" s="68">
        <v>6</v>
      </c>
      <c r="S39" s="79"/>
      <c r="T39" s="68"/>
      <c r="U39" s="80"/>
      <c r="V39" s="79"/>
      <c r="W39" s="68"/>
      <c r="X39" s="68"/>
      <c r="Y39" s="74"/>
    </row>
    <row r="40" spans="1:25" s="18" customFormat="1" ht="13.5" thickBot="1">
      <c r="A40" s="51">
        <f t="shared" si="2"/>
        <v>35</v>
      </c>
      <c r="B40" s="13">
        <v>524</v>
      </c>
      <c r="C40" s="106" t="s">
        <v>406</v>
      </c>
      <c r="D40" s="106" t="s">
        <v>405</v>
      </c>
      <c r="E40" s="104"/>
      <c r="F40" s="45">
        <f t="shared" si="3"/>
        <v>21</v>
      </c>
      <c r="G40" s="59"/>
      <c r="H40" s="20"/>
      <c r="I40" s="20"/>
      <c r="J40" s="59"/>
      <c r="K40" s="20"/>
      <c r="L40" s="65"/>
      <c r="M40" s="81"/>
      <c r="N40" s="70"/>
      <c r="O40" s="70"/>
      <c r="P40" s="81">
        <v>0</v>
      </c>
      <c r="Q40" s="70">
        <v>9</v>
      </c>
      <c r="R40" s="84">
        <v>12</v>
      </c>
      <c r="S40" s="81"/>
      <c r="T40" s="70"/>
      <c r="U40" s="84"/>
      <c r="V40" s="81"/>
      <c r="W40" s="70"/>
      <c r="X40" s="70"/>
      <c r="Y40" s="74"/>
    </row>
    <row r="41" spans="1:25" s="18" customFormat="1" ht="12.75">
      <c r="A41" s="49">
        <f>+A40+1</f>
        <v>36</v>
      </c>
      <c r="B41" s="17">
        <v>741</v>
      </c>
      <c r="C41" s="134" t="s">
        <v>18</v>
      </c>
      <c r="D41" s="134" t="s">
        <v>342</v>
      </c>
      <c r="E41" s="103" t="s">
        <v>6</v>
      </c>
      <c r="F41" s="42">
        <f t="shared" si="3"/>
        <v>19</v>
      </c>
      <c r="G41" s="60"/>
      <c r="H41" s="61"/>
      <c r="I41" s="61"/>
      <c r="J41" s="60">
        <v>5</v>
      </c>
      <c r="K41" s="61">
        <v>8</v>
      </c>
      <c r="L41" s="66">
        <v>6</v>
      </c>
      <c r="M41" s="86"/>
      <c r="N41" s="85"/>
      <c r="O41" s="85"/>
      <c r="P41" s="88"/>
      <c r="Q41" s="85"/>
      <c r="R41" s="87"/>
      <c r="S41" s="88"/>
      <c r="T41" s="72"/>
      <c r="U41" s="89"/>
      <c r="V41" s="88"/>
      <c r="W41" s="72"/>
      <c r="X41" s="72"/>
      <c r="Y41" s="74"/>
    </row>
    <row r="42" spans="1:25" s="18" customFormat="1" ht="12.75">
      <c r="A42" s="50">
        <f t="shared" si="2"/>
        <v>37</v>
      </c>
      <c r="B42" s="12">
        <v>1</v>
      </c>
      <c r="C42" s="124" t="s">
        <v>404</v>
      </c>
      <c r="D42" s="124" t="s">
        <v>272</v>
      </c>
      <c r="E42" s="98"/>
      <c r="F42" s="43">
        <f t="shared" si="3"/>
        <v>19</v>
      </c>
      <c r="G42" s="58"/>
      <c r="H42" s="19"/>
      <c r="I42" s="19"/>
      <c r="J42" s="58"/>
      <c r="K42" s="19"/>
      <c r="L42" s="64"/>
      <c r="M42" s="79"/>
      <c r="N42" s="68"/>
      <c r="O42" s="68"/>
      <c r="P42" s="79">
        <v>2</v>
      </c>
      <c r="Q42" s="68">
        <v>7</v>
      </c>
      <c r="R42" s="80">
        <v>10</v>
      </c>
      <c r="S42" s="79"/>
      <c r="T42" s="68"/>
      <c r="U42" s="80"/>
      <c r="V42" s="79"/>
      <c r="W42" s="68"/>
      <c r="X42" s="68"/>
      <c r="Y42" s="74"/>
    </row>
    <row r="43" spans="1:25" s="18" customFormat="1" ht="12.75">
      <c r="A43" s="50">
        <f t="shared" si="2"/>
        <v>38</v>
      </c>
      <c r="B43" s="124">
        <v>9</v>
      </c>
      <c r="C43" s="124" t="s">
        <v>43</v>
      </c>
      <c r="D43" s="124" t="s">
        <v>273</v>
      </c>
      <c r="E43" s="98" t="s">
        <v>6</v>
      </c>
      <c r="F43" s="43">
        <f t="shared" si="3"/>
        <v>18</v>
      </c>
      <c r="G43" s="58">
        <v>8</v>
      </c>
      <c r="H43" s="19">
        <v>0</v>
      </c>
      <c r="I43" s="19">
        <v>10</v>
      </c>
      <c r="J43" s="58"/>
      <c r="K43" s="19"/>
      <c r="L43" s="64"/>
      <c r="M43" s="79"/>
      <c r="N43" s="68"/>
      <c r="O43" s="68"/>
      <c r="P43" s="79"/>
      <c r="Q43" s="68"/>
      <c r="R43" s="68"/>
      <c r="S43" s="79"/>
      <c r="T43" s="68"/>
      <c r="U43" s="80"/>
      <c r="V43" s="79"/>
      <c r="W43" s="68"/>
      <c r="X43" s="68"/>
      <c r="Y43" s="74"/>
    </row>
    <row r="44" spans="1:25" s="18" customFormat="1" ht="12.75">
      <c r="A44" s="50">
        <f t="shared" si="2"/>
        <v>39</v>
      </c>
      <c r="B44" s="124">
        <v>221</v>
      </c>
      <c r="C44" s="124" t="s">
        <v>403</v>
      </c>
      <c r="D44" s="124" t="s">
        <v>202</v>
      </c>
      <c r="E44" s="98"/>
      <c r="F44" s="43">
        <f t="shared" si="3"/>
        <v>18</v>
      </c>
      <c r="G44" s="123"/>
      <c r="H44" s="124"/>
      <c r="I44" s="68"/>
      <c r="J44" s="58"/>
      <c r="K44" s="19"/>
      <c r="L44" s="64"/>
      <c r="M44" s="79"/>
      <c r="N44" s="68"/>
      <c r="O44" s="68"/>
      <c r="P44" s="79">
        <v>18</v>
      </c>
      <c r="Q44" s="68">
        <v>0</v>
      </c>
      <c r="R44" s="68">
        <v>0</v>
      </c>
      <c r="S44" s="79"/>
      <c r="T44" s="68"/>
      <c r="U44" s="80"/>
      <c r="V44" s="79"/>
      <c r="W44" s="68"/>
      <c r="X44" s="68"/>
      <c r="Y44" s="74"/>
    </row>
    <row r="45" spans="1:25" s="18" customFormat="1" ht="13.5" thickBot="1">
      <c r="A45" s="51">
        <f t="shared" si="2"/>
        <v>40</v>
      </c>
      <c r="B45" s="106">
        <v>570</v>
      </c>
      <c r="C45" s="106" t="s">
        <v>412</v>
      </c>
      <c r="D45" s="106" t="s">
        <v>411</v>
      </c>
      <c r="E45" s="104"/>
      <c r="F45" s="45">
        <f t="shared" si="3"/>
        <v>18</v>
      </c>
      <c r="G45" s="59"/>
      <c r="H45" s="106"/>
      <c r="I45" s="106"/>
      <c r="J45" s="59"/>
      <c r="K45" s="20"/>
      <c r="L45" s="65"/>
      <c r="M45" s="81"/>
      <c r="N45" s="70"/>
      <c r="O45" s="70"/>
      <c r="P45" s="81"/>
      <c r="Q45" s="70"/>
      <c r="R45" s="84"/>
      <c r="S45" s="81">
        <v>5</v>
      </c>
      <c r="T45" s="70">
        <v>7</v>
      </c>
      <c r="U45" s="84">
        <v>6</v>
      </c>
      <c r="V45" s="81"/>
      <c r="W45" s="70"/>
      <c r="X45" s="70"/>
      <c r="Y45" s="74"/>
    </row>
    <row r="46" spans="1:25" s="18" customFormat="1" ht="12.75">
      <c r="A46" s="49">
        <f>+A45+1</f>
        <v>41</v>
      </c>
      <c r="B46" s="17">
        <v>531</v>
      </c>
      <c r="C46" s="134" t="s">
        <v>21</v>
      </c>
      <c r="D46" s="134" t="s">
        <v>147</v>
      </c>
      <c r="E46" s="376"/>
      <c r="F46" s="42">
        <f t="shared" si="3"/>
        <v>17</v>
      </c>
      <c r="G46" s="60"/>
      <c r="H46" s="61"/>
      <c r="I46" s="61"/>
      <c r="J46" s="60"/>
      <c r="K46" s="61"/>
      <c r="L46" s="66"/>
      <c r="M46" s="86"/>
      <c r="N46" s="85"/>
      <c r="O46" s="85"/>
      <c r="P46" s="86">
        <v>5</v>
      </c>
      <c r="Q46" s="85">
        <v>8</v>
      </c>
      <c r="R46" s="87">
        <v>4</v>
      </c>
      <c r="S46" s="88"/>
      <c r="T46" s="72"/>
      <c r="U46" s="89"/>
      <c r="V46" s="88"/>
      <c r="W46" s="72"/>
      <c r="X46" s="72"/>
      <c r="Y46" s="74"/>
    </row>
    <row r="47" spans="1:25" s="18" customFormat="1" ht="12.75">
      <c r="A47" s="50">
        <f t="shared" si="2"/>
        <v>42</v>
      </c>
      <c r="B47" s="124">
        <v>28</v>
      </c>
      <c r="C47" s="124" t="s">
        <v>15</v>
      </c>
      <c r="D47" s="124" t="s">
        <v>278</v>
      </c>
      <c r="E47" s="371" t="s">
        <v>6</v>
      </c>
      <c r="F47" s="43">
        <f t="shared" si="3"/>
        <v>15</v>
      </c>
      <c r="G47" s="58">
        <v>5</v>
      </c>
      <c r="H47" s="19">
        <v>10</v>
      </c>
      <c r="I47" s="19">
        <v>0</v>
      </c>
      <c r="J47" s="58"/>
      <c r="K47" s="19"/>
      <c r="L47" s="64"/>
      <c r="M47" s="79"/>
      <c r="N47" s="68"/>
      <c r="O47" s="68"/>
      <c r="P47" s="79"/>
      <c r="Q47" s="68"/>
      <c r="R47" s="80"/>
      <c r="S47" s="79"/>
      <c r="T47" s="68"/>
      <c r="U47" s="80"/>
      <c r="V47" s="79"/>
      <c r="W47" s="68"/>
      <c r="X47" s="68"/>
      <c r="Y47" s="74"/>
    </row>
    <row r="48" spans="1:25" s="18" customFormat="1" ht="12.75">
      <c r="A48" s="50">
        <f t="shared" si="2"/>
        <v>43</v>
      </c>
      <c r="B48" s="124">
        <v>167</v>
      </c>
      <c r="C48" s="124" t="s">
        <v>402</v>
      </c>
      <c r="D48" s="124" t="s">
        <v>401</v>
      </c>
      <c r="E48" s="371"/>
      <c r="F48" s="43">
        <f t="shared" si="3"/>
        <v>12</v>
      </c>
      <c r="G48" s="123"/>
      <c r="H48" s="124"/>
      <c r="I48" s="68"/>
      <c r="J48" s="58"/>
      <c r="K48" s="19"/>
      <c r="L48" s="64"/>
      <c r="M48" s="79"/>
      <c r="N48" s="68"/>
      <c r="O48" s="68"/>
      <c r="P48" s="79">
        <v>9</v>
      </c>
      <c r="Q48" s="68">
        <v>3</v>
      </c>
      <c r="R48" s="68">
        <v>0</v>
      </c>
      <c r="S48" s="79"/>
      <c r="T48" s="68"/>
      <c r="U48" s="80"/>
      <c r="V48" s="79"/>
      <c r="W48" s="68"/>
      <c r="X48" s="68"/>
      <c r="Y48" s="74"/>
    </row>
    <row r="49" spans="1:25" s="18" customFormat="1" ht="12.75">
      <c r="A49" s="50">
        <f t="shared" si="2"/>
        <v>44</v>
      </c>
      <c r="B49" s="12">
        <v>456</v>
      </c>
      <c r="C49" s="124" t="s">
        <v>13</v>
      </c>
      <c r="D49" s="124" t="s">
        <v>254</v>
      </c>
      <c r="E49" s="371"/>
      <c r="F49" s="43">
        <f t="shared" si="3"/>
        <v>12</v>
      </c>
      <c r="G49" s="58"/>
      <c r="H49" s="19"/>
      <c r="I49" s="19"/>
      <c r="J49" s="58"/>
      <c r="K49" s="19"/>
      <c r="L49" s="64"/>
      <c r="M49" s="79"/>
      <c r="N49" s="68"/>
      <c r="O49" s="68"/>
      <c r="P49" s="79">
        <v>1</v>
      </c>
      <c r="Q49" s="68">
        <v>6</v>
      </c>
      <c r="R49" s="68">
        <v>5</v>
      </c>
      <c r="S49" s="79"/>
      <c r="T49" s="68"/>
      <c r="U49" s="80"/>
      <c r="V49" s="79"/>
      <c r="W49" s="68"/>
      <c r="X49" s="68"/>
      <c r="Y49" s="74"/>
    </row>
    <row r="50" spans="1:25" s="18" customFormat="1" ht="13.5" thickBot="1">
      <c r="A50" s="51">
        <f t="shared" si="2"/>
        <v>45</v>
      </c>
      <c r="B50" s="13">
        <v>23</v>
      </c>
      <c r="C50" s="106" t="s">
        <v>274</v>
      </c>
      <c r="D50" s="106" t="s">
        <v>195</v>
      </c>
      <c r="E50" s="355" t="s">
        <v>6</v>
      </c>
      <c r="F50" s="45">
        <f t="shared" si="3"/>
        <v>10</v>
      </c>
      <c r="G50" s="59">
        <v>1</v>
      </c>
      <c r="H50" s="20">
        <v>4</v>
      </c>
      <c r="I50" s="20">
        <v>5</v>
      </c>
      <c r="J50" s="59"/>
      <c r="K50" s="20"/>
      <c r="L50" s="65"/>
      <c r="M50" s="81"/>
      <c r="N50" s="70"/>
      <c r="O50" s="70"/>
      <c r="P50" s="81"/>
      <c r="Q50" s="70"/>
      <c r="R50" s="84"/>
      <c r="S50" s="81"/>
      <c r="T50" s="70"/>
      <c r="U50" s="84"/>
      <c r="V50" s="81"/>
      <c r="W50" s="70"/>
      <c r="X50" s="70"/>
      <c r="Y50" s="74"/>
    </row>
    <row r="51" spans="1:25" s="18" customFormat="1" ht="12.75">
      <c r="A51" s="49">
        <f>+A50+1</f>
        <v>46</v>
      </c>
      <c r="B51" s="17">
        <v>386</v>
      </c>
      <c r="C51" s="134" t="s">
        <v>366</v>
      </c>
      <c r="D51" s="134" t="s">
        <v>365</v>
      </c>
      <c r="E51" s="103" t="s">
        <v>6</v>
      </c>
      <c r="F51" s="42">
        <f t="shared" si="3"/>
        <v>8</v>
      </c>
      <c r="G51" s="60"/>
      <c r="H51" s="61"/>
      <c r="I51" s="61"/>
      <c r="J51" s="60"/>
      <c r="K51" s="61"/>
      <c r="L51" s="66"/>
      <c r="M51" s="86">
        <v>0</v>
      </c>
      <c r="N51" s="85">
        <v>2</v>
      </c>
      <c r="O51" s="85">
        <v>0</v>
      </c>
      <c r="P51" s="88"/>
      <c r="Q51" s="85"/>
      <c r="R51" s="87"/>
      <c r="S51" s="88">
        <v>6</v>
      </c>
      <c r="T51" s="72">
        <v>0</v>
      </c>
      <c r="U51" s="387">
        <v>0</v>
      </c>
      <c r="V51" s="88"/>
      <c r="W51" s="72"/>
      <c r="X51" s="72"/>
      <c r="Y51" s="74"/>
    </row>
    <row r="52" spans="1:25" s="18" customFormat="1" ht="12.75">
      <c r="A52" s="50">
        <f t="shared" si="2"/>
        <v>47</v>
      </c>
      <c r="B52" s="12">
        <v>115</v>
      </c>
      <c r="C52" s="124" t="s">
        <v>60</v>
      </c>
      <c r="D52" s="124" t="s">
        <v>364</v>
      </c>
      <c r="E52" s="98" t="s">
        <v>6</v>
      </c>
      <c r="F52" s="43">
        <f t="shared" si="3"/>
        <v>7</v>
      </c>
      <c r="G52" s="58"/>
      <c r="H52" s="19"/>
      <c r="I52" s="19"/>
      <c r="J52" s="58"/>
      <c r="K52" s="19"/>
      <c r="L52" s="64"/>
      <c r="M52" s="79">
        <v>1</v>
      </c>
      <c r="N52" s="68">
        <v>3</v>
      </c>
      <c r="O52" s="68">
        <v>3</v>
      </c>
      <c r="P52" s="79"/>
      <c r="Q52" s="68"/>
      <c r="R52" s="80"/>
      <c r="S52" s="79"/>
      <c r="T52" s="68"/>
      <c r="U52" s="80"/>
      <c r="V52" s="79"/>
      <c r="W52" s="68"/>
      <c r="X52" s="68"/>
      <c r="Y52" s="74"/>
    </row>
    <row r="53" spans="1:25" s="18" customFormat="1" ht="12.75">
      <c r="A53" s="50">
        <f t="shared" si="2"/>
        <v>48</v>
      </c>
      <c r="B53" s="124">
        <v>345</v>
      </c>
      <c r="C53" s="124" t="s">
        <v>400</v>
      </c>
      <c r="D53" s="124" t="s">
        <v>293</v>
      </c>
      <c r="E53" s="98"/>
      <c r="F53" s="43">
        <f t="shared" si="3"/>
        <v>6</v>
      </c>
      <c r="G53" s="58"/>
      <c r="H53" s="124"/>
      <c r="I53" s="124"/>
      <c r="J53" s="58"/>
      <c r="K53" s="19"/>
      <c r="L53" s="64"/>
      <c r="M53" s="79"/>
      <c r="N53" s="68"/>
      <c r="O53" s="68"/>
      <c r="P53" s="79">
        <v>6</v>
      </c>
      <c r="Q53" s="68">
        <v>0</v>
      </c>
      <c r="R53" s="68">
        <v>0</v>
      </c>
      <c r="S53" s="79"/>
      <c r="T53" s="68"/>
      <c r="U53" s="155"/>
      <c r="V53" s="79"/>
      <c r="W53" s="68"/>
      <c r="X53" s="68"/>
      <c r="Y53" s="74"/>
    </row>
    <row r="54" spans="1:25" s="18" customFormat="1" ht="12.75">
      <c r="A54" s="50">
        <f t="shared" si="2"/>
        <v>49</v>
      </c>
      <c r="B54" s="124">
        <v>15</v>
      </c>
      <c r="C54" s="124" t="s">
        <v>60</v>
      </c>
      <c r="D54" s="124" t="s">
        <v>177</v>
      </c>
      <c r="E54" s="55" t="s">
        <v>6</v>
      </c>
      <c r="F54" s="43">
        <f t="shared" si="3"/>
        <v>5</v>
      </c>
      <c r="G54" s="123">
        <v>0</v>
      </c>
      <c r="H54" s="124">
        <v>1</v>
      </c>
      <c r="I54" s="68">
        <v>4</v>
      </c>
      <c r="J54" s="58"/>
      <c r="K54" s="19"/>
      <c r="L54" s="64"/>
      <c r="M54" s="79"/>
      <c r="N54" s="68"/>
      <c r="O54" s="68"/>
      <c r="P54" s="79"/>
      <c r="Q54" s="68"/>
      <c r="R54" s="68"/>
      <c r="S54" s="79"/>
      <c r="T54" s="68"/>
      <c r="U54" s="80"/>
      <c r="V54" s="79"/>
      <c r="W54" s="68"/>
      <c r="X54" s="68"/>
      <c r="Y54" s="74"/>
    </row>
    <row r="55" spans="1:25" s="18" customFormat="1" ht="13.5" thickBot="1">
      <c r="A55" s="51">
        <f t="shared" si="2"/>
        <v>50</v>
      </c>
      <c r="B55" s="106">
        <v>286</v>
      </c>
      <c r="C55" s="106" t="s">
        <v>22</v>
      </c>
      <c r="D55" s="106" t="s">
        <v>258</v>
      </c>
      <c r="E55" s="104" t="s">
        <v>6</v>
      </c>
      <c r="F55" s="45">
        <f t="shared" si="3"/>
        <v>5</v>
      </c>
      <c r="G55" s="59">
        <v>2</v>
      </c>
      <c r="H55" s="106">
        <v>3</v>
      </c>
      <c r="I55" s="106">
        <v>0</v>
      </c>
      <c r="J55" s="59"/>
      <c r="K55" s="20"/>
      <c r="L55" s="65"/>
      <c r="M55" s="81"/>
      <c r="N55" s="70"/>
      <c r="O55" s="70"/>
      <c r="P55" s="81"/>
      <c r="Q55" s="70"/>
      <c r="R55" s="84"/>
      <c r="S55" s="81"/>
      <c r="T55" s="70"/>
      <c r="U55" s="84"/>
      <c r="V55" s="81"/>
      <c r="W55" s="70"/>
      <c r="X55" s="70"/>
      <c r="Y55" s="74"/>
    </row>
    <row r="56" spans="1:25" s="18" customFormat="1" ht="12.75">
      <c r="A56" s="49">
        <f>+A55+1</f>
        <v>51</v>
      </c>
      <c r="B56" s="134">
        <v>700</v>
      </c>
      <c r="C56" s="134" t="s">
        <v>362</v>
      </c>
      <c r="D56" s="134" t="s">
        <v>363</v>
      </c>
      <c r="E56" s="103" t="s">
        <v>6</v>
      </c>
      <c r="F56" s="42">
        <f t="shared" si="3"/>
        <v>5</v>
      </c>
      <c r="G56" s="125"/>
      <c r="H56" s="10"/>
      <c r="I56" s="85"/>
      <c r="J56" s="60"/>
      <c r="K56" s="61"/>
      <c r="L56" s="66"/>
      <c r="M56" s="86">
        <v>2</v>
      </c>
      <c r="N56" s="85">
        <v>1</v>
      </c>
      <c r="O56" s="85">
        <v>2</v>
      </c>
      <c r="P56" s="88"/>
      <c r="Q56" s="85"/>
      <c r="R56" s="87"/>
      <c r="S56" s="88"/>
      <c r="T56" s="72"/>
      <c r="U56" s="89"/>
      <c r="V56" s="88"/>
      <c r="W56" s="72"/>
      <c r="X56" s="72"/>
      <c r="Y56" s="74"/>
    </row>
    <row r="57" spans="1:25" s="18" customFormat="1" ht="12.75">
      <c r="A57" s="50">
        <f t="shared" si="2"/>
        <v>52</v>
      </c>
      <c r="B57" s="12">
        <v>321</v>
      </c>
      <c r="C57" s="124" t="s">
        <v>199</v>
      </c>
      <c r="D57" s="124" t="s">
        <v>367</v>
      </c>
      <c r="E57" s="98" t="s">
        <v>6</v>
      </c>
      <c r="F57" s="43">
        <f t="shared" si="3"/>
        <v>5</v>
      </c>
      <c r="G57" s="58"/>
      <c r="H57" s="19"/>
      <c r="I57" s="19"/>
      <c r="J57" s="58"/>
      <c r="K57" s="19"/>
      <c r="L57" s="64"/>
      <c r="M57" s="79">
        <v>5</v>
      </c>
      <c r="N57" s="68">
        <v>0</v>
      </c>
      <c r="O57" s="68">
        <v>0</v>
      </c>
      <c r="P57" s="79"/>
      <c r="Q57" s="68"/>
      <c r="R57" s="80"/>
      <c r="S57" s="79"/>
      <c r="T57" s="68"/>
      <c r="U57" s="80"/>
      <c r="V57" s="79"/>
      <c r="W57" s="68"/>
      <c r="X57" s="68"/>
      <c r="Y57" s="74"/>
    </row>
    <row r="58" spans="1:25" s="18" customFormat="1" ht="12.75">
      <c r="A58" s="50">
        <f t="shared" si="2"/>
        <v>53</v>
      </c>
      <c r="B58" s="124">
        <v>717</v>
      </c>
      <c r="C58" s="124" t="s">
        <v>15</v>
      </c>
      <c r="D58" s="124" t="s">
        <v>399</v>
      </c>
      <c r="E58" s="98" t="s">
        <v>6</v>
      </c>
      <c r="F58" s="43">
        <f t="shared" si="3"/>
        <v>5</v>
      </c>
      <c r="G58" s="123"/>
      <c r="H58" s="124"/>
      <c r="I58" s="68"/>
      <c r="J58" s="58"/>
      <c r="K58" s="19"/>
      <c r="L58" s="64"/>
      <c r="M58" s="79"/>
      <c r="N58" s="68"/>
      <c r="O58" s="68"/>
      <c r="P58" s="79">
        <v>0</v>
      </c>
      <c r="Q58" s="68">
        <v>2</v>
      </c>
      <c r="R58" s="68">
        <v>3</v>
      </c>
      <c r="S58" s="79"/>
      <c r="T58" s="68"/>
      <c r="U58" s="80"/>
      <c r="V58" s="79"/>
      <c r="W58" s="68"/>
      <c r="X58" s="68"/>
      <c r="Y58" s="74"/>
    </row>
    <row r="59" spans="1:25" s="18" customFormat="1" ht="12.75">
      <c r="A59" s="50">
        <f t="shared" si="2"/>
        <v>54</v>
      </c>
      <c r="B59" s="124">
        <v>420</v>
      </c>
      <c r="C59" s="124" t="s">
        <v>236</v>
      </c>
      <c r="D59" s="124" t="s">
        <v>275</v>
      </c>
      <c r="E59" s="98" t="s">
        <v>6</v>
      </c>
      <c r="F59" s="43">
        <f t="shared" si="3"/>
        <v>4</v>
      </c>
      <c r="G59" s="123">
        <v>0</v>
      </c>
      <c r="H59" s="124">
        <v>2</v>
      </c>
      <c r="I59" s="68">
        <v>2</v>
      </c>
      <c r="J59" s="58"/>
      <c r="K59" s="19"/>
      <c r="L59" s="64"/>
      <c r="M59" s="79"/>
      <c r="N59" s="68"/>
      <c r="O59" s="68"/>
      <c r="P59" s="79"/>
      <c r="Q59" s="68"/>
      <c r="R59" s="68"/>
      <c r="S59" s="79"/>
      <c r="T59" s="68"/>
      <c r="U59" s="80"/>
      <c r="V59" s="79"/>
      <c r="W59" s="68"/>
      <c r="X59" s="68"/>
      <c r="Y59" s="74"/>
    </row>
    <row r="60" spans="1:25" s="18" customFormat="1" ht="13.5" thickBot="1">
      <c r="A60" s="51">
        <f t="shared" si="2"/>
        <v>55</v>
      </c>
      <c r="B60" s="13">
        <v>774</v>
      </c>
      <c r="C60" s="106" t="s">
        <v>43</v>
      </c>
      <c r="D60" s="106" t="s">
        <v>338</v>
      </c>
      <c r="E60" s="104" t="s">
        <v>6</v>
      </c>
      <c r="F60" s="45">
        <f t="shared" si="3"/>
        <v>4</v>
      </c>
      <c r="G60" s="59"/>
      <c r="H60" s="20"/>
      <c r="I60" s="20"/>
      <c r="J60" s="59">
        <v>0</v>
      </c>
      <c r="K60" s="20">
        <v>2</v>
      </c>
      <c r="L60" s="65">
        <v>2</v>
      </c>
      <c r="M60" s="81"/>
      <c r="N60" s="70"/>
      <c r="O60" s="70"/>
      <c r="P60" s="81"/>
      <c r="Q60" s="70"/>
      <c r="R60" s="84"/>
      <c r="S60" s="81"/>
      <c r="T60" s="70"/>
      <c r="U60" s="84"/>
      <c r="V60" s="81"/>
      <c r="W60" s="70"/>
      <c r="X60" s="70"/>
      <c r="Y60" s="74"/>
    </row>
    <row r="61" spans="1:25" s="18" customFormat="1" ht="12.75">
      <c r="A61" s="49">
        <f>+A55+1</f>
        <v>51</v>
      </c>
      <c r="B61" s="17">
        <v>155</v>
      </c>
      <c r="C61" s="134" t="s">
        <v>164</v>
      </c>
      <c r="D61" s="134" t="s">
        <v>339</v>
      </c>
      <c r="E61" s="376" t="s">
        <v>6</v>
      </c>
      <c r="F61" s="42">
        <f t="shared" si="3"/>
        <v>4</v>
      </c>
      <c r="G61" s="60"/>
      <c r="H61" s="61"/>
      <c r="I61" s="61"/>
      <c r="J61" s="60">
        <v>2</v>
      </c>
      <c r="K61" s="61">
        <v>1</v>
      </c>
      <c r="L61" s="66">
        <v>1</v>
      </c>
      <c r="M61" s="86"/>
      <c r="N61" s="85"/>
      <c r="O61" s="85"/>
      <c r="P61" s="86"/>
      <c r="Q61" s="85"/>
      <c r="R61" s="87"/>
      <c r="S61" s="88"/>
      <c r="T61" s="72"/>
      <c r="U61" s="89"/>
      <c r="V61" s="88"/>
      <c r="W61" s="72"/>
      <c r="X61" s="72"/>
      <c r="Y61" s="74"/>
    </row>
    <row r="62" spans="1:25" s="18" customFormat="1" ht="12.75">
      <c r="A62" s="50">
        <f t="shared" si="2"/>
        <v>52</v>
      </c>
      <c r="B62" s="12">
        <v>47</v>
      </c>
      <c r="C62" s="124" t="s">
        <v>17</v>
      </c>
      <c r="D62" s="124" t="s">
        <v>340</v>
      </c>
      <c r="E62" s="371" t="s">
        <v>6</v>
      </c>
      <c r="F62" s="43">
        <f t="shared" si="3"/>
        <v>3</v>
      </c>
      <c r="G62" s="58"/>
      <c r="H62" s="19"/>
      <c r="I62" s="19"/>
      <c r="J62" s="58">
        <v>3</v>
      </c>
      <c r="K62" s="19">
        <v>0</v>
      </c>
      <c r="L62" s="64">
        <v>0</v>
      </c>
      <c r="M62" s="79"/>
      <c r="N62" s="68"/>
      <c r="O62" s="68"/>
      <c r="P62" s="79"/>
      <c r="Q62" s="68"/>
      <c r="R62" s="80"/>
      <c r="S62" s="79"/>
      <c r="T62" s="68"/>
      <c r="U62" s="80"/>
      <c r="V62" s="79"/>
      <c r="W62" s="68"/>
      <c r="X62" s="68"/>
      <c r="Y62" s="74"/>
    </row>
    <row r="63" spans="1:25" s="18" customFormat="1" ht="12.75">
      <c r="A63" s="50">
        <f t="shared" si="2"/>
        <v>53</v>
      </c>
      <c r="B63" s="12">
        <v>177</v>
      </c>
      <c r="C63" s="124" t="s">
        <v>17</v>
      </c>
      <c r="D63" s="124" t="s">
        <v>238</v>
      </c>
      <c r="E63" s="371" t="s">
        <v>6</v>
      </c>
      <c r="F63" s="43">
        <f t="shared" si="3"/>
        <v>1</v>
      </c>
      <c r="G63" s="58"/>
      <c r="H63" s="19"/>
      <c r="I63" s="19"/>
      <c r="J63" s="58">
        <v>1</v>
      </c>
      <c r="K63" s="19">
        <v>0</v>
      </c>
      <c r="L63" s="64">
        <v>0</v>
      </c>
      <c r="M63" s="79"/>
      <c r="N63" s="68"/>
      <c r="O63" s="68"/>
      <c r="P63" s="79"/>
      <c r="Q63" s="68"/>
      <c r="R63" s="68"/>
      <c r="S63" s="79"/>
      <c r="T63" s="68"/>
      <c r="U63" s="80"/>
      <c r="V63" s="79"/>
      <c r="W63" s="68"/>
      <c r="X63" s="68"/>
      <c r="Y63" s="74"/>
    </row>
    <row r="64" spans="1:25" s="18" customFormat="1" ht="12.75">
      <c r="A64" s="50">
        <f t="shared" si="2"/>
        <v>54</v>
      </c>
      <c r="B64" s="124"/>
      <c r="C64" s="124"/>
      <c r="D64" s="124"/>
      <c r="E64" s="371"/>
      <c r="F64" s="43">
        <f t="shared" si="3"/>
        <v>0</v>
      </c>
      <c r="G64" s="123"/>
      <c r="H64" s="124"/>
      <c r="I64" s="68"/>
      <c r="J64" s="58"/>
      <c r="K64" s="19"/>
      <c r="L64" s="64"/>
      <c r="M64" s="79"/>
      <c r="N64" s="68"/>
      <c r="O64" s="68"/>
      <c r="P64" s="79"/>
      <c r="Q64" s="68"/>
      <c r="R64" s="68"/>
      <c r="S64" s="79"/>
      <c r="T64" s="68"/>
      <c r="U64" s="80"/>
      <c r="V64" s="79"/>
      <c r="W64" s="68"/>
      <c r="X64" s="68"/>
      <c r="Y64" s="74"/>
    </row>
    <row r="65" spans="1:25" s="18" customFormat="1" ht="13.5" thickBot="1">
      <c r="A65" s="51">
        <f t="shared" si="2"/>
        <v>55</v>
      </c>
      <c r="B65" s="106"/>
      <c r="C65" s="106"/>
      <c r="D65" s="106"/>
      <c r="E65" s="355"/>
      <c r="F65" s="45">
        <f t="shared" si="3"/>
        <v>0</v>
      </c>
      <c r="G65" s="105"/>
      <c r="H65" s="106"/>
      <c r="I65" s="70"/>
      <c r="J65" s="59"/>
      <c r="K65" s="20"/>
      <c r="L65" s="65"/>
      <c r="M65" s="81"/>
      <c r="N65" s="70"/>
      <c r="O65" s="70"/>
      <c r="P65" s="81"/>
      <c r="Q65" s="70"/>
      <c r="R65" s="84"/>
      <c r="S65" s="81"/>
      <c r="T65" s="70"/>
      <c r="U65" s="84"/>
      <c r="V65" s="81"/>
      <c r="W65" s="70"/>
      <c r="X65" s="70"/>
      <c r="Y65" s="74"/>
    </row>
    <row r="66" spans="1:25" ht="13.5" thickBot="1">
      <c r="A66" s="114"/>
      <c r="B66" s="352">
        <v>999</v>
      </c>
      <c r="C66" s="352" t="s">
        <v>42</v>
      </c>
      <c r="D66" s="352"/>
      <c r="E66" s="353"/>
      <c r="F66" s="44">
        <f t="shared" si="3"/>
        <v>52</v>
      </c>
      <c r="G66" s="116"/>
      <c r="H66" s="117"/>
      <c r="I66" s="117">
        <v>1</v>
      </c>
      <c r="J66" s="116"/>
      <c r="K66" s="117"/>
      <c r="L66" s="354"/>
      <c r="M66" s="116" t="s">
        <v>38</v>
      </c>
      <c r="N66" s="117"/>
      <c r="O66" s="117">
        <v>1</v>
      </c>
      <c r="P66" s="116"/>
      <c r="Q66" s="117">
        <v>1</v>
      </c>
      <c r="R66" s="117">
        <v>3</v>
      </c>
      <c r="S66" s="116">
        <v>10</v>
      </c>
      <c r="T66" s="117">
        <f>6+5+4+3+2+1</f>
        <v>21</v>
      </c>
      <c r="U66" s="354">
        <v>15</v>
      </c>
      <c r="V66" s="86"/>
      <c r="W66" s="85"/>
      <c r="X66" s="87"/>
      <c r="Y66" s="100"/>
    </row>
    <row r="67" spans="1:25" ht="13.5" thickBot="1">
      <c r="A67" s="248"/>
      <c r="B67" s="245"/>
      <c r="C67" s="246" t="s">
        <v>6</v>
      </c>
      <c r="D67" s="245" t="s">
        <v>6</v>
      </c>
      <c r="E67" s="247" t="s">
        <v>6</v>
      </c>
      <c r="F67" s="121"/>
      <c r="G67" s="122">
        <f aca="true" t="shared" si="4" ref="G67:Y67">SUM(G5:G66)-221</f>
        <v>0</v>
      </c>
      <c r="H67" s="120">
        <f t="shared" si="4"/>
        <v>0</v>
      </c>
      <c r="I67" s="120">
        <f t="shared" si="4"/>
        <v>0</v>
      </c>
      <c r="J67" s="122">
        <f t="shared" si="4"/>
        <v>0</v>
      </c>
      <c r="K67" s="120">
        <f t="shared" si="4"/>
        <v>0</v>
      </c>
      <c r="L67" s="120">
        <f t="shared" si="4"/>
        <v>0</v>
      </c>
      <c r="M67" s="122">
        <f t="shared" si="4"/>
        <v>0</v>
      </c>
      <c r="N67" s="120">
        <f t="shared" si="4"/>
        <v>0</v>
      </c>
      <c r="O67" s="120">
        <f t="shared" si="4"/>
        <v>0</v>
      </c>
      <c r="P67" s="122">
        <f t="shared" si="4"/>
        <v>0</v>
      </c>
      <c r="Q67" s="120">
        <f t="shared" si="4"/>
        <v>0</v>
      </c>
      <c r="R67" s="120">
        <f t="shared" si="4"/>
        <v>0</v>
      </c>
      <c r="S67" s="122">
        <f t="shared" si="4"/>
        <v>0</v>
      </c>
      <c r="T67" s="120">
        <f t="shared" si="4"/>
        <v>0</v>
      </c>
      <c r="U67" s="120">
        <f t="shared" si="4"/>
        <v>0</v>
      </c>
      <c r="V67" s="122">
        <f t="shared" si="4"/>
        <v>-221</v>
      </c>
      <c r="W67" s="120">
        <f t="shared" si="4"/>
        <v>-221</v>
      </c>
      <c r="X67" s="120">
        <f t="shared" si="4"/>
        <v>-221</v>
      </c>
      <c r="Y67" s="252">
        <f t="shared" si="4"/>
        <v>-221</v>
      </c>
    </row>
    <row r="68" spans="7:25" ht="12.75">
      <c r="G68" s="113">
        <v>19</v>
      </c>
      <c r="H68" s="113"/>
      <c r="I68" s="113"/>
      <c r="J68" s="113">
        <v>17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7:25" ht="12.75" hidden="1"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7:25" ht="12.75" hidden="1"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7:25" ht="12.75" hidden="1"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7:25" ht="12.75" hidden="1"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7:25" ht="12.75" hidden="1"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7:25" ht="12.75" hidden="1"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7:25" ht="12.75" hidden="1"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7:25" ht="12.75" hidden="1"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7:25" ht="12.75" hidden="1"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 customHeight="1" hidden="1"/>
    <row r="131" ht="12.75" customHeight="1" hidden="1"/>
    <row r="132" ht="12.75" customHeight="1" hidden="1"/>
    <row r="133" ht="12.75" customHeight="1" hidden="1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</sheetData>
  <sheetProtection/>
  <mergeCells count="30">
    <mergeCell ref="V1:X1"/>
    <mergeCell ref="G1:I1"/>
    <mergeCell ref="J1:L1"/>
    <mergeCell ref="M1:O1"/>
    <mergeCell ref="A2:F2"/>
    <mergeCell ref="J4:L4"/>
    <mergeCell ref="A3:F3"/>
    <mergeCell ref="M4:O4"/>
    <mergeCell ref="M2:O2"/>
    <mergeCell ref="J2:L2"/>
    <mergeCell ref="C5:D5"/>
    <mergeCell ref="S1:U1"/>
    <mergeCell ref="P4:R4"/>
    <mergeCell ref="S2:U2"/>
    <mergeCell ref="G2:I2"/>
    <mergeCell ref="A4:F4"/>
    <mergeCell ref="A1:C1"/>
    <mergeCell ref="D1:F1"/>
    <mergeCell ref="P2:R2"/>
    <mergeCell ref="G3:I3"/>
    <mergeCell ref="P1:R1"/>
    <mergeCell ref="P3:R3"/>
    <mergeCell ref="G4:I4"/>
    <mergeCell ref="S3:U3"/>
    <mergeCell ref="V3:X3"/>
    <mergeCell ref="J3:L3"/>
    <mergeCell ref="M3:O3"/>
    <mergeCell ref="V4:X4"/>
    <mergeCell ref="S4:U4"/>
    <mergeCell ref="V2:X2"/>
  </mergeCells>
  <conditionalFormatting sqref="G66:U66">
    <cfRule type="cellIs" priority="30" dxfId="40" operator="equal" stopIfTrue="1">
      <formula>25</formula>
    </cfRule>
    <cfRule type="cellIs" priority="31" dxfId="39" operator="equal" stopIfTrue="1">
      <formula>22</formula>
    </cfRule>
    <cfRule type="cellIs" priority="32" dxfId="9" operator="equal" stopIfTrue="1">
      <formula>20</formula>
    </cfRule>
  </conditionalFormatting>
  <conditionalFormatting sqref="G6:Y11 G12:S12 U12:Y12 G13:Y25 G31:Y35 Y26:Y30 G61:Y65 Y51:Y55">
    <cfRule type="cellIs" priority="36" dxfId="11" operator="equal" stopIfTrue="1">
      <formula>22</formula>
    </cfRule>
    <cfRule type="cellIs" priority="37" dxfId="10" operator="equal" stopIfTrue="1">
      <formula>25</formula>
    </cfRule>
    <cfRule type="cellIs" priority="38" dxfId="9" operator="equal" stopIfTrue="1">
      <formula>20</formula>
    </cfRule>
  </conditionalFormatting>
  <conditionalFormatting sqref="F67:X67">
    <cfRule type="cellIs" priority="26" dxfId="33" operator="equal" stopIfTrue="1">
      <formula>0</formula>
    </cfRule>
  </conditionalFormatting>
  <conditionalFormatting sqref="G67:IV67">
    <cfRule type="cellIs" priority="25" dxfId="33" operator="equal" stopIfTrue="1">
      <formula>-221</formula>
    </cfRule>
  </conditionalFormatting>
  <conditionalFormatting sqref="G26:X30">
    <cfRule type="cellIs" priority="22" dxfId="11" operator="equal" stopIfTrue="1">
      <formula>22</formula>
    </cfRule>
    <cfRule type="cellIs" priority="23" dxfId="10" operator="equal" stopIfTrue="1">
      <formula>25</formula>
    </cfRule>
    <cfRule type="cellIs" priority="24" dxfId="9" operator="equal" stopIfTrue="1">
      <formula>20</formula>
    </cfRule>
  </conditionalFormatting>
  <conditionalFormatting sqref="G51:X55">
    <cfRule type="cellIs" priority="19" dxfId="11" operator="equal" stopIfTrue="1">
      <formula>22</formula>
    </cfRule>
    <cfRule type="cellIs" priority="20" dxfId="10" operator="equal" stopIfTrue="1">
      <formula>25</formula>
    </cfRule>
    <cfRule type="cellIs" priority="21" dxfId="9" operator="equal" stopIfTrue="1">
      <formula>20</formula>
    </cfRule>
  </conditionalFormatting>
  <conditionalFormatting sqref="Y36:Y50">
    <cfRule type="cellIs" priority="16" dxfId="11" operator="equal" stopIfTrue="1">
      <formula>22</formula>
    </cfRule>
    <cfRule type="cellIs" priority="17" dxfId="10" operator="equal" stopIfTrue="1">
      <formula>25</formula>
    </cfRule>
    <cfRule type="cellIs" priority="18" dxfId="9" operator="equal" stopIfTrue="1">
      <formula>20</formula>
    </cfRule>
  </conditionalFormatting>
  <conditionalFormatting sqref="G36:X40">
    <cfRule type="cellIs" priority="13" dxfId="11" operator="equal" stopIfTrue="1">
      <formula>22</formula>
    </cfRule>
    <cfRule type="cellIs" priority="14" dxfId="10" operator="equal" stopIfTrue="1">
      <formula>25</formula>
    </cfRule>
    <cfRule type="cellIs" priority="15" dxfId="9" operator="equal" stopIfTrue="1">
      <formula>20</formula>
    </cfRule>
  </conditionalFormatting>
  <conditionalFormatting sqref="G46:X50">
    <cfRule type="cellIs" priority="10" dxfId="11" operator="equal" stopIfTrue="1">
      <formula>22</formula>
    </cfRule>
    <cfRule type="cellIs" priority="11" dxfId="10" operator="equal" stopIfTrue="1">
      <formula>25</formula>
    </cfRule>
    <cfRule type="cellIs" priority="12" dxfId="9" operator="equal" stopIfTrue="1">
      <formula>20</formula>
    </cfRule>
  </conditionalFormatting>
  <conditionalFormatting sqref="G41:X45">
    <cfRule type="cellIs" priority="7" dxfId="11" operator="equal" stopIfTrue="1">
      <formula>22</formula>
    </cfRule>
    <cfRule type="cellIs" priority="8" dxfId="10" operator="equal" stopIfTrue="1">
      <formula>25</formula>
    </cfRule>
    <cfRule type="cellIs" priority="9" dxfId="9" operator="equal" stopIfTrue="1">
      <formula>20</formula>
    </cfRule>
  </conditionalFormatting>
  <conditionalFormatting sqref="Y56:Y60">
    <cfRule type="cellIs" priority="4" dxfId="11" operator="equal" stopIfTrue="1">
      <formula>22</formula>
    </cfRule>
    <cfRule type="cellIs" priority="5" dxfId="10" operator="equal" stopIfTrue="1">
      <formula>25</formula>
    </cfRule>
    <cfRule type="cellIs" priority="6" dxfId="9" operator="equal" stopIfTrue="1">
      <formula>20</formula>
    </cfRule>
  </conditionalFormatting>
  <conditionalFormatting sqref="G56:X60">
    <cfRule type="cellIs" priority="1" dxfId="11" operator="equal" stopIfTrue="1">
      <formula>22</formula>
    </cfRule>
    <cfRule type="cellIs" priority="2" dxfId="10" operator="equal" stopIfTrue="1">
      <formula>25</formula>
    </cfRule>
    <cfRule type="cellIs" priority="3" dxfId="9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Y41"/>
  <sheetViews>
    <sheetView zoomScalePageLayoutView="0" workbookViewId="0" topLeftCell="A1">
      <selection activeCell="A37" sqref="A37:IV37"/>
    </sheetView>
  </sheetViews>
  <sheetFormatPr defaultColWidth="9.140625" defaultRowHeight="12.75"/>
  <cols>
    <col min="1" max="1" width="4.421875" style="0" customWidth="1"/>
    <col min="2" max="2" width="18.00390625" style="0" customWidth="1"/>
    <col min="3" max="3" width="9.421875" style="0" customWidth="1"/>
    <col min="4" max="25" width="5.57421875" style="0" customWidth="1"/>
  </cols>
  <sheetData>
    <row r="1" spans="1:25" ht="27" thickBot="1">
      <c r="A1" s="499" t="s">
        <v>241</v>
      </c>
      <c r="B1" s="500"/>
      <c r="C1" s="193" t="s">
        <v>70</v>
      </c>
      <c r="D1" s="256">
        <v>1999</v>
      </c>
      <c r="E1" s="257">
        <v>2000</v>
      </c>
      <c r="F1" s="256">
        <v>2001</v>
      </c>
      <c r="G1" s="257">
        <v>2002</v>
      </c>
      <c r="H1" s="256">
        <v>2003</v>
      </c>
      <c r="I1" s="257">
        <v>2004</v>
      </c>
      <c r="J1" s="256">
        <v>2005</v>
      </c>
      <c r="K1" s="257">
        <v>2006</v>
      </c>
      <c r="L1" s="256">
        <v>2007</v>
      </c>
      <c r="M1" s="257">
        <v>2008</v>
      </c>
      <c r="N1" s="256">
        <v>2009</v>
      </c>
      <c r="O1" s="257">
        <v>2010</v>
      </c>
      <c r="P1" s="256">
        <v>2011</v>
      </c>
      <c r="Q1" s="257" t="s">
        <v>105</v>
      </c>
      <c r="R1" s="258" t="s">
        <v>109</v>
      </c>
      <c r="S1" s="259" t="s">
        <v>114</v>
      </c>
      <c r="T1" s="258" t="s">
        <v>123</v>
      </c>
      <c r="U1" s="259">
        <v>2016</v>
      </c>
      <c r="V1" s="258">
        <v>2017</v>
      </c>
      <c r="W1" s="260">
        <v>2018</v>
      </c>
      <c r="X1" s="258">
        <v>2019</v>
      </c>
      <c r="Y1" s="260">
        <v>2021</v>
      </c>
    </row>
    <row r="2" spans="1:25" ht="12.75">
      <c r="A2" s="194" t="s">
        <v>51</v>
      </c>
      <c r="B2" s="195" t="s">
        <v>71</v>
      </c>
      <c r="C2" s="173">
        <f aca="true" t="shared" si="0" ref="C2:C35">SUM(D2:Y2)</f>
        <v>53</v>
      </c>
      <c r="D2" s="186">
        <v>7</v>
      </c>
      <c r="E2" s="187">
        <v>20</v>
      </c>
      <c r="F2" s="186">
        <v>5</v>
      </c>
      <c r="G2" s="186">
        <v>6</v>
      </c>
      <c r="H2" s="186">
        <v>2</v>
      </c>
      <c r="I2" s="186"/>
      <c r="J2" s="186"/>
      <c r="K2" s="186">
        <v>2</v>
      </c>
      <c r="L2" s="186"/>
      <c r="M2" s="186">
        <v>3</v>
      </c>
      <c r="N2" s="186">
        <v>3</v>
      </c>
      <c r="O2" s="186">
        <v>4</v>
      </c>
      <c r="P2" s="186">
        <v>1</v>
      </c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2.75">
      <c r="A3" s="171" t="s">
        <v>24</v>
      </c>
      <c r="B3" s="172" t="s">
        <v>84</v>
      </c>
      <c r="C3" s="173">
        <f t="shared" si="0"/>
        <v>49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6">
        <v>1</v>
      </c>
      <c r="O3" s="186"/>
      <c r="P3" s="187">
        <v>2</v>
      </c>
      <c r="Q3" s="186">
        <v>1</v>
      </c>
      <c r="R3" s="186">
        <v>7</v>
      </c>
      <c r="S3" s="187">
        <v>5</v>
      </c>
      <c r="T3" s="186">
        <v>4</v>
      </c>
      <c r="U3" s="186">
        <v>3</v>
      </c>
      <c r="V3" s="187">
        <v>13</v>
      </c>
      <c r="W3" s="187">
        <v>13</v>
      </c>
      <c r="X3" s="186"/>
      <c r="Y3" s="186"/>
    </row>
    <row r="4" spans="1:25" ht="12.75">
      <c r="A4" s="171" t="s">
        <v>25</v>
      </c>
      <c r="B4" s="172" t="s">
        <v>73</v>
      </c>
      <c r="C4" s="173">
        <f t="shared" si="0"/>
        <v>40</v>
      </c>
      <c r="D4" s="188"/>
      <c r="E4" s="188"/>
      <c r="F4" s="186">
        <v>1</v>
      </c>
      <c r="G4" s="186"/>
      <c r="H4" s="186"/>
      <c r="I4" s="186"/>
      <c r="J4" s="186"/>
      <c r="K4" s="186">
        <v>2</v>
      </c>
      <c r="L4" s="187">
        <v>7</v>
      </c>
      <c r="M4" s="187">
        <v>6</v>
      </c>
      <c r="N4" s="187">
        <v>3</v>
      </c>
      <c r="O4" s="186">
        <v>1</v>
      </c>
      <c r="P4" s="186">
        <v>6</v>
      </c>
      <c r="Q4" s="187">
        <v>3</v>
      </c>
      <c r="R4" s="186">
        <v>4</v>
      </c>
      <c r="S4" s="186">
        <v>1</v>
      </c>
      <c r="T4" s="186">
        <v>5</v>
      </c>
      <c r="U4" s="186">
        <v>1</v>
      </c>
      <c r="V4" s="186"/>
      <c r="W4" s="186"/>
      <c r="X4" s="186"/>
      <c r="Y4" s="186"/>
    </row>
    <row r="5" spans="1:25" ht="12.75">
      <c r="A5" s="171" t="s">
        <v>26</v>
      </c>
      <c r="B5" s="172" t="s">
        <v>72</v>
      </c>
      <c r="C5" s="173">
        <f t="shared" si="0"/>
        <v>31</v>
      </c>
      <c r="D5" s="187">
        <v>9</v>
      </c>
      <c r="E5" s="186"/>
      <c r="F5" s="186">
        <v>5</v>
      </c>
      <c r="G5" s="187">
        <v>3</v>
      </c>
      <c r="H5" s="186">
        <v>3</v>
      </c>
      <c r="I5" s="186">
        <v>8</v>
      </c>
      <c r="J5" s="186">
        <v>3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1:25" ht="12.75">
      <c r="A6" s="171" t="s">
        <v>27</v>
      </c>
      <c r="B6" s="172" t="s">
        <v>75</v>
      </c>
      <c r="C6" s="173">
        <f t="shared" si="0"/>
        <v>28</v>
      </c>
      <c r="D6" s="188"/>
      <c r="E6" s="188"/>
      <c r="F6" s="187">
        <v>2</v>
      </c>
      <c r="G6" s="186"/>
      <c r="H6" s="187">
        <v>5</v>
      </c>
      <c r="I6" s="187">
        <v>3</v>
      </c>
      <c r="J6" s="186"/>
      <c r="K6" s="186">
        <v>5</v>
      </c>
      <c r="L6" s="186">
        <v>5</v>
      </c>
      <c r="M6" s="186"/>
      <c r="N6" s="186">
        <v>1</v>
      </c>
      <c r="O6" s="186">
        <v>1</v>
      </c>
      <c r="P6" s="186">
        <v>1</v>
      </c>
      <c r="Q6" s="186">
        <v>2</v>
      </c>
      <c r="R6" s="186"/>
      <c r="S6" s="186"/>
      <c r="T6" s="186"/>
      <c r="U6" s="186"/>
      <c r="V6" s="186"/>
      <c r="W6" s="186"/>
      <c r="X6" s="186"/>
      <c r="Y6" s="186">
        <v>3</v>
      </c>
    </row>
    <row r="7" spans="1:25" ht="12.75">
      <c r="A7" s="171" t="s">
        <v>28</v>
      </c>
      <c r="B7" s="172" t="s">
        <v>76</v>
      </c>
      <c r="C7" s="173">
        <f t="shared" si="0"/>
        <v>24</v>
      </c>
      <c r="D7" s="188"/>
      <c r="E7" s="188"/>
      <c r="F7" s="188"/>
      <c r="G7" s="188"/>
      <c r="H7" s="188"/>
      <c r="I7" s="188"/>
      <c r="J7" s="188"/>
      <c r="K7" s="186">
        <v>5</v>
      </c>
      <c r="L7" s="186"/>
      <c r="M7" s="186"/>
      <c r="N7" s="186"/>
      <c r="O7" s="189">
        <v>4</v>
      </c>
      <c r="P7" s="190">
        <v>3</v>
      </c>
      <c r="Q7" s="190">
        <v>1</v>
      </c>
      <c r="R7" s="190"/>
      <c r="S7" s="190">
        <v>1</v>
      </c>
      <c r="T7" s="187">
        <v>7</v>
      </c>
      <c r="U7" s="186">
        <v>3</v>
      </c>
      <c r="V7" s="186"/>
      <c r="W7" s="186"/>
      <c r="X7" s="186"/>
      <c r="Y7" s="186"/>
    </row>
    <row r="8" spans="1:25" ht="12.75">
      <c r="A8" s="171" t="s">
        <v>29</v>
      </c>
      <c r="B8" s="172" t="s">
        <v>74</v>
      </c>
      <c r="C8" s="173">
        <f t="shared" si="0"/>
        <v>24</v>
      </c>
      <c r="D8" s="188"/>
      <c r="E8" s="188"/>
      <c r="F8" s="186">
        <v>7</v>
      </c>
      <c r="G8" s="186">
        <v>5</v>
      </c>
      <c r="H8" s="186">
        <v>3</v>
      </c>
      <c r="I8" s="186">
        <v>1</v>
      </c>
      <c r="J8" s="186">
        <v>3</v>
      </c>
      <c r="K8" s="187">
        <v>5</v>
      </c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1:25" ht="12.75">
      <c r="A9" s="171" t="s">
        <v>30</v>
      </c>
      <c r="B9" s="172" t="s">
        <v>82</v>
      </c>
      <c r="C9" s="173">
        <f t="shared" si="0"/>
        <v>18</v>
      </c>
      <c r="D9" s="188"/>
      <c r="E9" s="188"/>
      <c r="F9" s="188"/>
      <c r="G9" s="188"/>
      <c r="H9" s="188"/>
      <c r="I9" s="188"/>
      <c r="J9" s="188"/>
      <c r="K9" s="188"/>
      <c r="L9" s="188"/>
      <c r="M9" s="186">
        <v>1</v>
      </c>
      <c r="N9" s="186"/>
      <c r="O9" s="186">
        <v>2</v>
      </c>
      <c r="P9" s="186"/>
      <c r="Q9" s="186">
        <v>6</v>
      </c>
      <c r="R9" s="187">
        <v>4</v>
      </c>
      <c r="S9" s="186">
        <v>3</v>
      </c>
      <c r="T9" s="186"/>
      <c r="U9" s="186">
        <v>2</v>
      </c>
      <c r="V9" s="186"/>
      <c r="W9" s="186"/>
      <c r="X9" s="186"/>
      <c r="Y9" s="186"/>
    </row>
    <row r="10" spans="1:25" ht="12.75">
      <c r="A10" s="171" t="s">
        <v>31</v>
      </c>
      <c r="B10" s="172" t="s">
        <v>78</v>
      </c>
      <c r="C10" s="173">
        <f aca="true" t="shared" si="1" ref="C10:C17">SUM(D10:Y10)</f>
        <v>17</v>
      </c>
      <c r="D10" s="188"/>
      <c r="E10" s="188"/>
      <c r="F10" s="188"/>
      <c r="G10" s="188"/>
      <c r="H10" s="188"/>
      <c r="I10" s="188"/>
      <c r="J10" s="187">
        <v>8</v>
      </c>
      <c r="K10" s="186"/>
      <c r="L10" s="186">
        <v>2</v>
      </c>
      <c r="M10" s="186"/>
      <c r="N10" s="186"/>
      <c r="O10" s="202"/>
      <c r="P10" s="202"/>
      <c r="Q10" s="186"/>
      <c r="R10" s="186"/>
      <c r="S10" s="186">
        <v>2</v>
      </c>
      <c r="T10" s="186"/>
      <c r="U10" s="186"/>
      <c r="V10" s="186"/>
      <c r="W10" s="186"/>
      <c r="X10" s="186">
        <v>5</v>
      </c>
      <c r="Y10" s="186"/>
    </row>
    <row r="11" spans="1:25" ht="12.75">
      <c r="A11" s="171" t="s">
        <v>32</v>
      </c>
      <c r="B11" s="172" t="s">
        <v>145</v>
      </c>
      <c r="C11" s="173">
        <f t="shared" si="1"/>
        <v>16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7">
        <v>7</v>
      </c>
      <c r="V11" s="186"/>
      <c r="W11" s="186">
        <v>4</v>
      </c>
      <c r="X11" s="187">
        <v>5</v>
      </c>
      <c r="Y11" s="365"/>
    </row>
    <row r="12" spans="1:25" ht="12.75">
      <c r="A12" s="171" t="s">
        <v>33</v>
      </c>
      <c r="B12" s="172" t="s">
        <v>249</v>
      </c>
      <c r="C12" s="173">
        <f t="shared" si="1"/>
        <v>14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>
        <v>3</v>
      </c>
      <c r="Y12" s="365">
        <v>11</v>
      </c>
    </row>
    <row r="13" spans="1:25" ht="12.75">
      <c r="A13" s="171" t="s">
        <v>34</v>
      </c>
      <c r="B13" s="172" t="s">
        <v>103</v>
      </c>
      <c r="C13" s="173">
        <f t="shared" si="1"/>
        <v>12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6">
        <v>4</v>
      </c>
      <c r="R13" s="186">
        <v>3</v>
      </c>
      <c r="S13" s="186">
        <v>2</v>
      </c>
      <c r="T13" s="186"/>
      <c r="U13" s="186"/>
      <c r="V13" s="186">
        <v>3</v>
      </c>
      <c r="W13" s="186"/>
      <c r="X13" s="186"/>
      <c r="Y13" s="365"/>
    </row>
    <row r="14" spans="1:25" ht="12.75">
      <c r="A14" s="171" t="s">
        <v>35</v>
      </c>
      <c r="B14" s="172" t="s">
        <v>79</v>
      </c>
      <c r="C14" s="173">
        <f t="shared" si="1"/>
        <v>11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6">
        <v>5</v>
      </c>
      <c r="N14" s="186">
        <v>4</v>
      </c>
      <c r="O14" s="186"/>
      <c r="P14" s="186"/>
      <c r="Q14" s="186"/>
      <c r="R14" s="186"/>
      <c r="S14" s="186">
        <v>2</v>
      </c>
      <c r="T14" s="186"/>
      <c r="U14" s="186"/>
      <c r="V14" s="186"/>
      <c r="W14" s="186"/>
      <c r="X14" s="186"/>
      <c r="Y14" s="365"/>
    </row>
    <row r="15" spans="1:25" ht="12.75">
      <c r="A15" s="171" t="s">
        <v>37</v>
      </c>
      <c r="B15" s="172" t="s">
        <v>77</v>
      </c>
      <c r="C15" s="173">
        <f t="shared" si="1"/>
        <v>10</v>
      </c>
      <c r="D15" s="186">
        <v>4</v>
      </c>
      <c r="E15" s="186"/>
      <c r="F15" s="186"/>
      <c r="G15" s="186">
        <v>4</v>
      </c>
      <c r="H15" s="186">
        <v>2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365"/>
    </row>
    <row r="16" spans="1:25" ht="12.75">
      <c r="A16" s="171" t="s">
        <v>36</v>
      </c>
      <c r="B16" s="172" t="s">
        <v>80</v>
      </c>
      <c r="C16" s="173">
        <f t="shared" si="1"/>
        <v>6</v>
      </c>
      <c r="D16" s="188"/>
      <c r="E16" s="188"/>
      <c r="F16" s="188"/>
      <c r="G16" s="188"/>
      <c r="H16" s="188"/>
      <c r="I16" s="188"/>
      <c r="J16" s="186">
        <v>4</v>
      </c>
      <c r="K16" s="186"/>
      <c r="L16" s="186">
        <v>2</v>
      </c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365"/>
    </row>
    <row r="17" spans="1:25" ht="12.75">
      <c r="A17" s="171" t="s">
        <v>86</v>
      </c>
      <c r="B17" s="172" t="s">
        <v>81</v>
      </c>
      <c r="C17" s="173">
        <f t="shared" si="1"/>
        <v>5</v>
      </c>
      <c r="D17" s="188"/>
      <c r="E17" s="188"/>
      <c r="F17" s="188"/>
      <c r="G17" s="188"/>
      <c r="H17" s="188"/>
      <c r="I17" s="186">
        <v>5</v>
      </c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365"/>
    </row>
    <row r="18" spans="1:25" ht="12.75">
      <c r="A18" s="171" t="s">
        <v>88</v>
      </c>
      <c r="B18" s="172" t="s">
        <v>83</v>
      </c>
      <c r="C18" s="173">
        <f t="shared" si="0"/>
        <v>3</v>
      </c>
      <c r="D18" s="186">
        <v>2</v>
      </c>
      <c r="E18" s="186">
        <v>1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365"/>
    </row>
    <row r="19" spans="1:25" ht="12.75">
      <c r="A19" s="171" t="s">
        <v>90</v>
      </c>
      <c r="B19" s="172" t="s">
        <v>130</v>
      </c>
      <c r="C19" s="173">
        <f t="shared" si="0"/>
        <v>3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6">
        <v>2</v>
      </c>
      <c r="U19" s="186"/>
      <c r="V19" s="186"/>
      <c r="W19" s="186"/>
      <c r="X19" s="186">
        <v>1</v>
      </c>
      <c r="Y19" s="365"/>
    </row>
    <row r="20" spans="1:25" ht="12.75">
      <c r="A20" s="171" t="s">
        <v>92</v>
      </c>
      <c r="B20" s="172" t="s">
        <v>87</v>
      </c>
      <c r="C20" s="173">
        <f t="shared" si="0"/>
        <v>2</v>
      </c>
      <c r="D20" s="186">
        <v>1</v>
      </c>
      <c r="E20" s="186">
        <v>1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365"/>
    </row>
    <row r="21" spans="1:25" ht="12.75">
      <c r="A21" s="171" t="s">
        <v>94</v>
      </c>
      <c r="B21" s="172" t="s">
        <v>85</v>
      </c>
      <c r="C21" s="173">
        <f t="shared" si="0"/>
        <v>2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6">
        <v>2</v>
      </c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365"/>
    </row>
    <row r="22" spans="1:25" ht="12.75">
      <c r="A22" s="171" t="s">
        <v>96</v>
      </c>
      <c r="B22" s="172" t="s">
        <v>205</v>
      </c>
      <c r="C22" s="173">
        <f t="shared" si="0"/>
        <v>2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6">
        <v>2</v>
      </c>
      <c r="Y22" s="365"/>
    </row>
    <row r="23" spans="1:25" ht="12.75">
      <c r="A23" s="171" t="s">
        <v>98</v>
      </c>
      <c r="B23" s="172" t="s">
        <v>97</v>
      </c>
      <c r="C23" s="173">
        <f t="shared" si="0"/>
        <v>1</v>
      </c>
      <c r="D23" s="186">
        <v>1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365"/>
    </row>
    <row r="24" spans="1:25" ht="12.75">
      <c r="A24" s="171" t="s">
        <v>100</v>
      </c>
      <c r="B24" s="172" t="s">
        <v>101</v>
      </c>
      <c r="C24" s="173">
        <f t="shared" si="0"/>
        <v>1</v>
      </c>
      <c r="D24" s="188"/>
      <c r="E24" s="186">
        <v>1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1:25" ht="12.75">
      <c r="A25" s="171" t="s">
        <v>104</v>
      </c>
      <c r="B25" s="172" t="s">
        <v>99</v>
      </c>
      <c r="C25" s="173">
        <f t="shared" si="0"/>
        <v>1</v>
      </c>
      <c r="D25" s="188"/>
      <c r="E25" s="186">
        <v>1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</row>
    <row r="26" spans="1:25" ht="12.75">
      <c r="A26" s="171" t="s">
        <v>116</v>
      </c>
      <c r="B26" s="172" t="s">
        <v>89</v>
      </c>
      <c r="C26" s="173">
        <f t="shared" si="0"/>
        <v>1</v>
      </c>
      <c r="D26" s="188"/>
      <c r="E26" s="188"/>
      <c r="F26" s="186">
        <v>1</v>
      </c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1:25" ht="12.75">
      <c r="A27" s="171" t="s">
        <v>120</v>
      </c>
      <c r="B27" s="172" t="s">
        <v>91</v>
      </c>
      <c r="C27" s="173">
        <f t="shared" si="0"/>
        <v>1</v>
      </c>
      <c r="D27" s="188"/>
      <c r="E27" s="188"/>
      <c r="F27" s="188"/>
      <c r="G27" s="188"/>
      <c r="H27" s="186">
        <v>1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</row>
    <row r="28" spans="1:25" ht="12.75">
      <c r="A28" s="171" t="s">
        <v>143</v>
      </c>
      <c r="B28" s="172" t="s">
        <v>95</v>
      </c>
      <c r="C28" s="173">
        <f t="shared" si="0"/>
        <v>1</v>
      </c>
      <c r="D28" s="188"/>
      <c r="E28" s="188"/>
      <c r="F28" s="188"/>
      <c r="G28" s="188"/>
      <c r="H28" s="188"/>
      <c r="I28" s="188"/>
      <c r="J28" s="188"/>
      <c r="K28" s="186">
        <v>1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1:25" ht="12.75">
      <c r="A29" s="171" t="s">
        <v>144</v>
      </c>
      <c r="B29" s="172" t="s">
        <v>93</v>
      </c>
      <c r="C29" s="173">
        <f t="shared" si="0"/>
        <v>1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6">
        <v>1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5" ht="12.75">
      <c r="A30" s="171" t="s">
        <v>166</v>
      </c>
      <c r="B30" s="172" t="s">
        <v>121</v>
      </c>
      <c r="C30" s="173">
        <f t="shared" si="0"/>
        <v>1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6">
        <v>1</v>
      </c>
      <c r="T30" s="186"/>
      <c r="U30" s="186"/>
      <c r="V30" s="186"/>
      <c r="W30" s="186"/>
      <c r="X30" s="186"/>
      <c r="Y30" s="186"/>
    </row>
    <row r="31" spans="1:25" ht="12.75">
      <c r="A31" s="171" t="s">
        <v>160</v>
      </c>
      <c r="B31" s="172" t="s">
        <v>124</v>
      </c>
      <c r="C31" s="173">
        <f t="shared" si="0"/>
        <v>1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6">
        <v>1</v>
      </c>
      <c r="T31" s="186"/>
      <c r="U31" s="186"/>
      <c r="V31" s="186"/>
      <c r="W31" s="186"/>
      <c r="X31" s="186"/>
      <c r="Y31" s="186"/>
    </row>
    <row r="32" spans="1:25" ht="12.75">
      <c r="A32" s="171" t="s">
        <v>163</v>
      </c>
      <c r="B32" s="172" t="s">
        <v>152</v>
      </c>
      <c r="C32" s="173">
        <f t="shared" si="0"/>
        <v>1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6">
        <v>1</v>
      </c>
      <c r="V32" s="186"/>
      <c r="W32" s="186"/>
      <c r="X32" s="186"/>
      <c r="Y32" s="186"/>
    </row>
    <row r="33" spans="1:25" ht="12.75">
      <c r="A33" s="171" t="s">
        <v>250</v>
      </c>
      <c r="B33" s="172" t="s">
        <v>162</v>
      </c>
      <c r="C33" s="173">
        <f t="shared" si="0"/>
        <v>1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6">
        <v>1</v>
      </c>
      <c r="W33" s="186"/>
      <c r="X33" s="186"/>
      <c r="Y33" s="186"/>
    </row>
    <row r="34" spans="1:25" ht="12.75">
      <c r="A34" s="171" t="s">
        <v>251</v>
      </c>
      <c r="B34" s="172" t="s">
        <v>165</v>
      </c>
      <c r="C34" s="173">
        <f>SUM(D34:Y34)</f>
        <v>1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6">
        <v>1</v>
      </c>
      <c r="W34" s="186"/>
      <c r="X34" s="186"/>
      <c r="Y34" s="186"/>
    </row>
    <row r="35" spans="1:25" ht="12.75">
      <c r="A35" s="171" t="s">
        <v>356</v>
      </c>
      <c r="B35" s="172" t="s">
        <v>357</v>
      </c>
      <c r="C35" s="173">
        <f t="shared" si="0"/>
        <v>1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6">
        <v>1</v>
      </c>
    </row>
    <row r="36" spans="2:25" ht="12.75">
      <c r="B36" s="174"/>
      <c r="C36" s="175">
        <f>SUM(C2:C31)</f>
        <v>379</v>
      </c>
      <c r="D36" s="191">
        <f>SUM(D2:D35)</f>
        <v>24</v>
      </c>
      <c r="E36" s="191">
        <f aca="true" t="shared" si="2" ref="E36:Y36">SUM(E2:E35)</f>
        <v>24</v>
      </c>
      <c r="F36" s="191">
        <f t="shared" si="2"/>
        <v>21</v>
      </c>
      <c r="G36" s="191">
        <f t="shared" si="2"/>
        <v>18</v>
      </c>
      <c r="H36" s="191">
        <f t="shared" si="2"/>
        <v>16</v>
      </c>
      <c r="I36" s="191">
        <f t="shared" si="2"/>
        <v>17</v>
      </c>
      <c r="J36" s="191">
        <f t="shared" si="2"/>
        <v>18</v>
      </c>
      <c r="K36" s="191">
        <f t="shared" si="2"/>
        <v>20</v>
      </c>
      <c r="L36" s="191">
        <f t="shared" si="2"/>
        <v>16</v>
      </c>
      <c r="M36" s="191">
        <f t="shared" si="2"/>
        <v>18</v>
      </c>
      <c r="N36" s="191">
        <f t="shared" si="2"/>
        <v>12</v>
      </c>
      <c r="O36" s="191">
        <f t="shared" si="2"/>
        <v>12</v>
      </c>
      <c r="P36" s="191">
        <f t="shared" si="2"/>
        <v>13</v>
      </c>
      <c r="Q36" s="191">
        <f t="shared" si="2"/>
        <v>17</v>
      </c>
      <c r="R36" s="191">
        <f t="shared" si="2"/>
        <v>18</v>
      </c>
      <c r="S36" s="191">
        <f t="shared" si="2"/>
        <v>18</v>
      </c>
      <c r="T36" s="191">
        <f t="shared" si="2"/>
        <v>18</v>
      </c>
      <c r="U36" s="191">
        <f t="shared" si="2"/>
        <v>17</v>
      </c>
      <c r="V36" s="191">
        <f t="shared" si="2"/>
        <v>18</v>
      </c>
      <c r="W36" s="191">
        <f t="shared" si="2"/>
        <v>17</v>
      </c>
      <c r="X36" s="191">
        <f>SUM(X2:X35)</f>
        <v>16</v>
      </c>
      <c r="Y36" s="191">
        <f t="shared" si="2"/>
        <v>15</v>
      </c>
    </row>
    <row r="37" spans="2:25" ht="12.75" hidden="1">
      <c r="B37" s="174"/>
      <c r="C37" s="174"/>
      <c r="D37" s="191">
        <v>24</v>
      </c>
      <c r="E37" s="191">
        <v>24</v>
      </c>
      <c r="F37" s="191">
        <v>21</v>
      </c>
      <c r="G37" s="191">
        <v>18</v>
      </c>
      <c r="H37" s="191">
        <v>16</v>
      </c>
      <c r="I37" s="191">
        <v>17</v>
      </c>
      <c r="J37" s="191">
        <v>18</v>
      </c>
      <c r="K37" s="191">
        <v>20</v>
      </c>
      <c r="L37" s="191">
        <v>16</v>
      </c>
      <c r="M37" s="191">
        <v>18</v>
      </c>
      <c r="N37" s="191">
        <v>12</v>
      </c>
      <c r="O37" s="191">
        <v>12</v>
      </c>
      <c r="P37" s="191">
        <v>13</v>
      </c>
      <c r="Q37" s="191">
        <v>17</v>
      </c>
      <c r="R37" s="191">
        <v>18</v>
      </c>
      <c r="S37" s="191">
        <v>18</v>
      </c>
      <c r="T37" s="191">
        <v>18</v>
      </c>
      <c r="U37" s="191">
        <v>17</v>
      </c>
      <c r="V37" s="191">
        <v>18</v>
      </c>
      <c r="W37" s="191">
        <v>17</v>
      </c>
      <c r="X37" s="191">
        <v>16</v>
      </c>
      <c r="Y37" s="191">
        <v>15</v>
      </c>
    </row>
    <row r="38" spans="4:25" ht="12.75">
      <c r="D38" s="191">
        <f aca="true" t="shared" si="3" ref="D38:Q38">+D37-D36</f>
        <v>0</v>
      </c>
      <c r="E38" s="191">
        <f t="shared" si="3"/>
        <v>0</v>
      </c>
      <c r="F38" s="191">
        <f t="shared" si="3"/>
        <v>0</v>
      </c>
      <c r="G38" s="191">
        <f t="shared" si="3"/>
        <v>0</v>
      </c>
      <c r="H38" s="191">
        <f t="shared" si="3"/>
        <v>0</v>
      </c>
      <c r="I38" s="191">
        <f t="shared" si="3"/>
        <v>0</v>
      </c>
      <c r="J38" s="191">
        <f t="shared" si="3"/>
        <v>0</v>
      </c>
      <c r="K38" s="191">
        <f t="shared" si="3"/>
        <v>0</v>
      </c>
      <c r="L38" s="191">
        <f t="shared" si="3"/>
        <v>0</v>
      </c>
      <c r="M38" s="191">
        <f t="shared" si="3"/>
        <v>0</v>
      </c>
      <c r="N38" s="191">
        <f t="shared" si="3"/>
        <v>0</v>
      </c>
      <c r="O38" s="191">
        <f t="shared" si="3"/>
        <v>0</v>
      </c>
      <c r="P38" s="191">
        <f t="shared" si="3"/>
        <v>0</v>
      </c>
      <c r="Q38" s="191">
        <f t="shared" si="3"/>
        <v>0</v>
      </c>
      <c r="R38" s="191">
        <f aca="true" t="shared" si="4" ref="R38:W38">+R37-R36</f>
        <v>0</v>
      </c>
      <c r="S38" s="191">
        <f t="shared" si="4"/>
        <v>0</v>
      </c>
      <c r="T38" s="191">
        <f t="shared" si="4"/>
        <v>0</v>
      </c>
      <c r="U38" s="191">
        <f t="shared" si="4"/>
        <v>0</v>
      </c>
      <c r="V38" s="191">
        <f t="shared" si="4"/>
        <v>0</v>
      </c>
      <c r="W38" s="191">
        <f t="shared" si="4"/>
        <v>0</v>
      </c>
      <c r="X38" s="191">
        <f>+X37-X36</f>
        <v>0</v>
      </c>
      <c r="Y38" s="191">
        <f>+Y37-Y36</f>
        <v>0</v>
      </c>
    </row>
    <row r="39" spans="1:25" ht="12.75">
      <c r="A39" s="183"/>
      <c r="B39" s="184" t="s">
        <v>115</v>
      </c>
      <c r="C39" s="185"/>
      <c r="D39" s="192">
        <v>6</v>
      </c>
      <c r="E39" s="186">
        <v>5</v>
      </c>
      <c r="F39" s="192">
        <v>6</v>
      </c>
      <c r="G39" s="186">
        <v>4</v>
      </c>
      <c r="H39" s="186">
        <v>6</v>
      </c>
      <c r="I39" s="186">
        <v>4</v>
      </c>
      <c r="J39" s="186">
        <v>4</v>
      </c>
      <c r="K39" s="186">
        <v>6</v>
      </c>
      <c r="L39" s="186">
        <v>4</v>
      </c>
      <c r="M39" s="186">
        <v>5</v>
      </c>
      <c r="N39" s="186">
        <v>5</v>
      </c>
      <c r="O39" s="186">
        <v>5</v>
      </c>
      <c r="P39" s="186">
        <v>5</v>
      </c>
      <c r="Q39" s="186">
        <v>6</v>
      </c>
      <c r="R39" s="186">
        <v>4</v>
      </c>
      <c r="S39" s="192">
        <v>9</v>
      </c>
      <c r="T39" s="192">
        <v>4</v>
      </c>
      <c r="U39" s="192">
        <v>6</v>
      </c>
      <c r="V39" s="192">
        <v>4</v>
      </c>
      <c r="W39" s="192">
        <v>2</v>
      </c>
      <c r="X39" s="192">
        <v>5</v>
      </c>
      <c r="Y39" s="192">
        <v>3</v>
      </c>
    </row>
    <row r="40" spans="1:25" ht="12.75">
      <c r="A40" s="176"/>
      <c r="B40" s="177" t="s">
        <v>102</v>
      </c>
      <c r="C40" s="178"/>
      <c r="D40" s="174"/>
      <c r="E40" s="147"/>
      <c r="F40" s="174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74"/>
      <c r="T40" s="174"/>
      <c r="U40" s="174"/>
      <c r="V40" s="174"/>
      <c r="W40" s="174"/>
      <c r="X40" s="174"/>
      <c r="Y40" s="174"/>
    </row>
    <row r="41" spans="1:19" ht="20.25" customHeight="1">
      <c r="A41" s="179" t="s">
        <v>106</v>
      </c>
      <c r="B41" s="501" t="s">
        <v>204</v>
      </c>
      <c r="C41" s="501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</row>
  </sheetData>
  <sheetProtection/>
  <mergeCells count="2">
    <mergeCell ref="A1:B1"/>
    <mergeCell ref="B41:S41"/>
  </mergeCells>
  <conditionalFormatting sqref="E39:E40 D38:T38">
    <cfRule type="cellIs" priority="10" dxfId="0" operator="equal" stopIfTrue="1">
      <formula>0</formula>
    </cfRule>
  </conditionalFormatting>
  <conditionalFormatting sqref="U38">
    <cfRule type="cellIs" priority="8" dxfId="0" operator="equal" stopIfTrue="1">
      <formula>0</formula>
    </cfRule>
  </conditionalFormatting>
  <conditionalFormatting sqref="V38">
    <cfRule type="cellIs" priority="7" dxfId="0" operator="equal" stopIfTrue="1">
      <formula>0</formula>
    </cfRule>
  </conditionalFormatting>
  <conditionalFormatting sqref="W38">
    <cfRule type="cellIs" priority="6" dxfId="0" operator="equal" stopIfTrue="1">
      <formula>0</formula>
    </cfRule>
  </conditionalFormatting>
  <conditionalFormatting sqref="D37:W37">
    <cfRule type="cellIs" priority="5" dxfId="0" operator="equal" stopIfTrue="1">
      <formula>"1$D$33:$W$33"</formula>
    </cfRule>
  </conditionalFormatting>
  <conditionalFormatting sqref="Y38">
    <cfRule type="cellIs" priority="4" dxfId="0" operator="equal" stopIfTrue="1">
      <formula>0</formula>
    </cfRule>
  </conditionalFormatting>
  <conditionalFormatting sqref="Y37">
    <cfRule type="cellIs" priority="3" dxfId="0" operator="equal" stopIfTrue="1">
      <formula>"1$D$33:$W$33"</formula>
    </cfRule>
  </conditionalFormatting>
  <conditionalFormatting sqref="X38">
    <cfRule type="cellIs" priority="2" dxfId="0" operator="equal" stopIfTrue="1">
      <formula>0</formula>
    </cfRule>
  </conditionalFormatting>
  <conditionalFormatting sqref="X37">
    <cfRule type="cellIs" priority="1" dxfId="0" operator="equal" stopIfTrue="1">
      <formula>"1$D$33:$W$33"</formula>
    </cfRule>
  </conditionalFormatting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Bettercare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Bettercare</dc:creator>
  <cp:keywords/>
  <dc:description/>
  <cp:lastModifiedBy>Andrew Huddleson</cp:lastModifiedBy>
  <cp:lastPrinted>2019-10-19T16:32:08Z</cp:lastPrinted>
  <dcterms:created xsi:type="dcterms:W3CDTF">2003-03-31T19:33:19Z</dcterms:created>
  <dcterms:modified xsi:type="dcterms:W3CDTF">2021-09-22T22:35:53Z</dcterms:modified>
  <cp:category/>
  <cp:version/>
  <cp:contentType/>
  <cp:contentStatus/>
</cp:coreProperties>
</file>